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drawings/drawing3.xml" ContentType="application/vnd.openxmlformats-officedocument.drawing+xml"/>
  <Override PartName="/xl/ctrlProps/ctrlProp20.xml" ContentType="application/vnd.ms-excel.controlproperties+xml"/>
  <Override PartName="/xl/drawings/drawing4.xml" ContentType="application/vnd.openxmlformats-officedocument.drawing+xml"/>
  <Override PartName="/xl/ctrlProps/ctrlProp21.xml" ContentType="application/vnd.ms-excel.controlproperties+xml"/>
  <Override PartName="/xl/drawings/drawing5.xml" ContentType="application/vnd.openxmlformats-officedocument.drawing+xml"/>
  <Override PartName="/xl/ctrlProps/ctrlProp22.xml" ContentType="application/vnd.ms-excel.controlproperties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trlProps/ctrlProp23.xml" ContentType="application/vnd.ms-excel.controlproperties+xml"/>
  <Override PartName="/xl/drawings/drawing7.xml" ContentType="application/vnd.openxmlformats-officedocument.drawing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drawings/drawing9.xml" ContentType="application/vnd.openxmlformats-officedocument.drawing+xml"/>
  <Override PartName="/xl/ctrlProps/ctrlProp26.xml" ContentType="application/vnd.ms-excel.controlproperties+xml"/>
  <Override PartName="/xl/comments2.xml" ContentType="application/vnd.openxmlformats-officedocument.spreadsheetml.comments+xml"/>
  <Override PartName="/xl/drawings/drawing10.xml" ContentType="application/vnd.openxmlformats-officedocument.drawing+xml"/>
  <Override PartName="/xl/ctrlProps/ctrlProp27.xml" ContentType="application/vnd.ms-excel.controlproperties+xml"/>
  <Override PartName="/xl/drawings/drawing11.xml" ContentType="application/vnd.openxmlformats-officedocument.drawing+xml"/>
  <Override PartName="/xl/ctrlProps/ctrlProp28.xml" ContentType="application/vnd.ms-excel.controlproperties+xml"/>
  <Override PartName="/xl/drawings/drawing12.xml" ContentType="application/vnd.openxmlformats-officedocument.drawing+xml"/>
  <Override PartName="/xl/ctrlProps/ctrlProp29.xml" ContentType="application/vnd.ms-excel.controlproperties+xml"/>
  <Override PartName="/xl/drawings/drawing13.xml" ContentType="application/vnd.openxmlformats-officedocument.drawing+xml"/>
  <Override PartName="/xl/ctrlProps/ctrlProp30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14.xml" ContentType="application/vnd.openxmlformats-officedocument.drawing+xml"/>
  <Override PartName="/xl/ctrlProps/ctrlProp31.xml" ContentType="application/vnd.ms-excel.controlproperties+xml"/>
  <Override PartName="/xl/charts/chart7.xml" ContentType="application/vnd.openxmlformats-officedocument.drawingml.chart+xml"/>
  <Override PartName="/xl/drawings/drawing15.xml" ContentType="application/vnd.openxmlformats-officedocument.drawing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0" windowWidth="19200" windowHeight="11745" tabRatio="840"/>
  </bookViews>
  <sheets>
    <sheet name="Inicio" sheetId="16" r:id="rId1"/>
    <sheet name="Balance inicial" sheetId="21" state="hidden" r:id="rId2"/>
    <sheet name="Inversiones" sheetId="1" state="hidden" r:id="rId3"/>
    <sheet name="Financiación a lp" sheetId="2" state="hidden" r:id="rId4"/>
    <sheet name="Ventas" sheetId="3" state="hidden" r:id="rId5"/>
    <sheet name="G. Variables" sheetId="4" state="hidden" r:id="rId6"/>
    <sheet name="G. Personal" sheetId="15" state="hidden" r:id="rId7"/>
    <sheet name="G. Fijos" sheetId="14" state="hidden" r:id="rId8"/>
    <sheet name="Resultados" sheetId="5" state="hidden" r:id="rId9"/>
    <sheet name="Circulantes" sheetId="6" state="hidden" r:id="rId10"/>
    <sheet name="Balances" sheetId="8" state="hidden" r:id="rId11"/>
    <sheet name="Presupuesto de capital" sheetId="7" state="hidden" r:id="rId12"/>
    <sheet name="Hoja de trabajo" sheetId="11" state="hidden" r:id="rId13"/>
    <sheet name="Tesorería" sheetId="9" state="hidden" r:id="rId14"/>
    <sheet name="Tesorería trimestral" sheetId="19" state="hidden" r:id="rId15"/>
    <sheet name="E.F.E." sheetId="10" state="hidden" r:id="rId16"/>
    <sheet name="Módulo1" sheetId="13" state="veryHidden" r:id="rId17"/>
    <sheet name="Ratios" sheetId="18" state="hidden" r:id="rId18"/>
    <sheet name="Punto de equilibrio" sheetId="20" state="hidden" r:id="rId19"/>
    <sheet name="INFORME" sheetId="23" state="hidden" r:id="rId20"/>
    <sheet name="INFORME 2" sheetId="24" state="hidden" r:id="rId21"/>
  </sheets>
  <definedNames>
    <definedName name="_xlnm._FilterDatabase" localSheetId="3" hidden="1">'Financiación a lp'!$A$15:$H$20</definedName>
    <definedName name="_xlnm.Print_Area" localSheetId="1">'Balance inicial'!$A$2:$J$40</definedName>
    <definedName name="_xlnm.Print_Area" localSheetId="10">Balances!$A$2:$O$38</definedName>
    <definedName name="_xlnm.Print_Area" localSheetId="9">Circulantes!$A$3:$T$43</definedName>
    <definedName name="_xlnm.Print_Area" localSheetId="15">E.F.E.!$A$1:$H$33</definedName>
    <definedName name="_xlnm.Print_Area" localSheetId="3">'Financiación a lp'!$A$3:$H$27</definedName>
    <definedName name="_xlnm.Print_Area" localSheetId="7">'G. Fijos'!$A$2:$J$34</definedName>
    <definedName name="_xlnm.Print_Area" localSheetId="6">'G. Personal'!$A$2:$AI$13</definedName>
    <definedName name="_xlnm.Print_Area" localSheetId="5">'G. Variables'!$A$2:$T$53,'G. Variables'!$A$54:$H$71</definedName>
    <definedName name="_xlnm.Print_Area" localSheetId="12">'Hoja de trabajo'!$A$1:$O$133</definedName>
    <definedName name="_xlnm.Print_Area" localSheetId="2">Inversiones!$A$2:$W$27</definedName>
    <definedName name="_xlnm.Print_Area" localSheetId="11">'Presupuesto de capital'!$A$2:$J$26</definedName>
    <definedName name="_xlnm.Print_Area" localSheetId="18">'Punto de equilibrio'!$A$2:$G$29</definedName>
    <definedName name="_xlnm.Print_Area" localSheetId="17">Ratios!$A$2:$M$37</definedName>
    <definedName name="_xlnm.Print_Area" localSheetId="8">Resultados!$A$2:$Q$28</definedName>
    <definedName name="_xlnm.Print_Area" localSheetId="13">Tesorería!$A$2:$G$28</definedName>
    <definedName name="_xlnm.Print_Area" localSheetId="14">'Tesorería trimestral'!$A$2:$K$126</definedName>
    <definedName name="_xlnm.Print_Area" localSheetId="4">Ventas!$A$2:$T$14,Ventas!$A$16:$G$30</definedName>
    <definedName name="Edificaciones" localSheetId="15">#REF!</definedName>
    <definedName name="Edificaciones" localSheetId="12">#REF!</definedName>
    <definedName name="Edificaciones" localSheetId="13">#REF!</definedName>
    <definedName name="Edificaciones" localSheetId="14">#REF!</definedName>
    <definedName name="Terrenos" localSheetId="15">#REF!</definedName>
    <definedName name="Terrenos" localSheetId="12">#REF!</definedName>
    <definedName name="Terrenos" localSheetId="13">#REF!</definedName>
    <definedName name="Terrenos" localSheetId="14">#REF!</definedName>
    <definedName name="_xlnm.Print_Titles" localSheetId="5">'G. Variables'!$2:$2</definedName>
    <definedName name="_xlnm.Print_Titles" localSheetId="2">Inversiones!$A:$X,Inversiones!$2:$2</definedName>
    <definedName name="_xlnm.Print_Titles" localSheetId="17">Ratios!$2:$2</definedName>
    <definedName name="_xlnm.Print_Titles" localSheetId="13">Tesorería!$2:$2</definedName>
    <definedName name="_xlnm.Print_Titles" localSheetId="14">'Tesorería trimestral'!$1:$1</definedName>
    <definedName name="_xlnm.Print_Titles" localSheetId="4">Ventas!$A:$T,Ventas!$2:$2</definedName>
  </definedNames>
  <calcPr calcId="145621" fullCalcOnLoad="1"/>
</workbook>
</file>

<file path=xl/calcChain.xml><?xml version="1.0" encoding="utf-8"?>
<calcChain xmlns="http://schemas.openxmlformats.org/spreadsheetml/2006/main">
  <c r="B8" i="24" l="1"/>
  <c r="F9" i="24"/>
  <c r="J9" i="24"/>
  <c r="M9" i="24"/>
  <c r="P9" i="24"/>
  <c r="S9" i="24"/>
  <c r="V9" i="24"/>
  <c r="F10" i="24"/>
  <c r="H10" i="24"/>
  <c r="B11" i="24"/>
  <c r="F11" i="24"/>
  <c r="G11" i="24"/>
  <c r="H11" i="24"/>
  <c r="I11" i="24"/>
  <c r="J11" i="24"/>
  <c r="K11" i="24"/>
  <c r="L11" i="24"/>
  <c r="M11" i="24"/>
  <c r="N11" i="24"/>
  <c r="O11" i="24"/>
  <c r="P11" i="24"/>
  <c r="Q11" i="24"/>
  <c r="R11" i="24"/>
  <c r="S11" i="24"/>
  <c r="T11" i="24"/>
  <c r="U11" i="24"/>
  <c r="V11" i="24"/>
  <c r="W11" i="24"/>
  <c r="X11" i="24"/>
  <c r="B12" i="24"/>
  <c r="G12" i="24"/>
  <c r="I12" i="24"/>
  <c r="K12" i="24"/>
  <c r="N12" i="24"/>
  <c r="Q12" i="24"/>
  <c r="T12" i="24"/>
  <c r="W12" i="24"/>
  <c r="C13" i="24"/>
  <c r="D13" i="24"/>
  <c r="G13" i="24"/>
  <c r="H13" i="24"/>
  <c r="I13" i="24"/>
  <c r="J13" i="24"/>
  <c r="M13" i="24"/>
  <c r="P13" i="24"/>
  <c r="Q13" i="24"/>
  <c r="S13" i="24"/>
  <c r="V13" i="24"/>
  <c r="C14" i="24"/>
  <c r="D14" i="24"/>
  <c r="G14" i="24"/>
  <c r="H14" i="24"/>
  <c r="I14" i="24"/>
  <c r="C15" i="24"/>
  <c r="D15" i="24"/>
  <c r="G15" i="24"/>
  <c r="H15" i="24"/>
  <c r="I15" i="24"/>
  <c r="J15" i="24"/>
  <c r="M15" i="24"/>
  <c r="P15" i="24"/>
  <c r="S15" i="24"/>
  <c r="V15" i="24"/>
  <c r="B16" i="24"/>
  <c r="D16" i="24"/>
  <c r="G16" i="24"/>
  <c r="I16" i="24"/>
  <c r="K16" i="24"/>
  <c r="N16" i="24"/>
  <c r="Q16" i="24"/>
  <c r="T16" i="24"/>
  <c r="W16" i="24"/>
  <c r="C17" i="24"/>
  <c r="D17" i="24"/>
  <c r="G17" i="24"/>
  <c r="H17" i="24"/>
  <c r="I17" i="24"/>
  <c r="J17" i="24"/>
  <c r="K17" i="24"/>
  <c r="L17" i="24"/>
  <c r="M17" i="24"/>
  <c r="N17" i="24"/>
  <c r="O17" i="24"/>
  <c r="P17" i="24"/>
  <c r="Q17" i="24"/>
  <c r="R17" i="24"/>
  <c r="S17" i="24"/>
  <c r="T17" i="24"/>
  <c r="U17" i="24"/>
  <c r="V17" i="24"/>
  <c r="W17" i="24"/>
  <c r="X17" i="24"/>
  <c r="C18" i="24"/>
  <c r="D18" i="24"/>
  <c r="G18" i="24"/>
  <c r="H18" i="24"/>
  <c r="I18" i="24"/>
  <c r="J18" i="24"/>
  <c r="M18" i="24"/>
  <c r="P18" i="24"/>
  <c r="S18" i="24"/>
  <c r="V18" i="24"/>
  <c r="C19" i="24"/>
  <c r="D19" i="24"/>
  <c r="G19" i="24"/>
  <c r="H19" i="24"/>
  <c r="I19" i="24"/>
  <c r="J19" i="24"/>
  <c r="M19" i="24"/>
  <c r="P19" i="24"/>
  <c r="S19" i="24"/>
  <c r="V19" i="24"/>
  <c r="C20" i="24"/>
  <c r="D20" i="24"/>
  <c r="G20" i="24"/>
  <c r="H20" i="24"/>
  <c r="I20" i="24"/>
  <c r="J20" i="24"/>
  <c r="M20" i="24"/>
  <c r="P20" i="24"/>
  <c r="S20" i="24"/>
  <c r="V20" i="24"/>
  <c r="C21" i="24"/>
  <c r="D21" i="24"/>
  <c r="G21" i="24"/>
  <c r="H21" i="24"/>
  <c r="I21" i="24"/>
  <c r="J21" i="24"/>
  <c r="M21" i="24"/>
  <c r="P21" i="24"/>
  <c r="Q21" i="24"/>
  <c r="S21" i="24"/>
  <c r="V21" i="24"/>
  <c r="C22" i="24"/>
  <c r="D22" i="24"/>
  <c r="G22" i="24"/>
  <c r="H22" i="24"/>
  <c r="I22" i="24"/>
  <c r="J22" i="24"/>
  <c r="M22" i="24"/>
  <c r="P22" i="24"/>
  <c r="S22" i="24"/>
  <c r="V22" i="24"/>
  <c r="C23" i="24"/>
  <c r="D23" i="24"/>
  <c r="G23" i="24"/>
  <c r="H23" i="24"/>
  <c r="I23" i="24"/>
  <c r="J23" i="24"/>
  <c r="M23" i="24"/>
  <c r="P23" i="24"/>
  <c r="S23" i="24"/>
  <c r="V23" i="24"/>
  <c r="C24" i="24"/>
  <c r="D24" i="24"/>
  <c r="G24" i="24"/>
  <c r="H24" i="24"/>
  <c r="I24" i="24"/>
  <c r="C25" i="24"/>
  <c r="D25" i="24"/>
  <c r="G25" i="24"/>
  <c r="H25" i="24"/>
  <c r="I25" i="24"/>
  <c r="J25" i="24"/>
  <c r="M25" i="24"/>
  <c r="P25" i="24"/>
  <c r="S25" i="24"/>
  <c r="V25" i="24"/>
  <c r="B26" i="24"/>
  <c r="C26" i="24"/>
  <c r="G26" i="24"/>
  <c r="I26" i="24"/>
  <c r="K26" i="24"/>
  <c r="L26" i="24"/>
  <c r="N26" i="24"/>
  <c r="O26" i="24"/>
  <c r="Q26" i="24"/>
  <c r="R26" i="24"/>
  <c r="T26" i="24"/>
  <c r="U26" i="24"/>
  <c r="W26" i="24"/>
  <c r="X26" i="24"/>
  <c r="C27" i="24"/>
  <c r="D27" i="24"/>
  <c r="G27" i="24"/>
  <c r="H27" i="24"/>
  <c r="I27" i="24"/>
  <c r="J27" i="24"/>
  <c r="K27" i="24"/>
  <c r="L27" i="24"/>
  <c r="M27" i="24"/>
  <c r="N27" i="24"/>
  <c r="O27" i="24"/>
  <c r="P27" i="24"/>
  <c r="Q27" i="24"/>
  <c r="R27" i="24"/>
  <c r="S27" i="24"/>
  <c r="T27" i="24"/>
  <c r="U27" i="24"/>
  <c r="V27" i="24"/>
  <c r="W27" i="24"/>
  <c r="X27" i="24"/>
  <c r="C28" i="24"/>
  <c r="D28" i="24"/>
  <c r="G28" i="24"/>
  <c r="H28" i="24"/>
  <c r="I28" i="24"/>
  <c r="J28" i="24"/>
  <c r="K28" i="24"/>
  <c r="L28" i="24"/>
  <c r="M28" i="24"/>
  <c r="N28" i="24"/>
  <c r="O28" i="24"/>
  <c r="P28" i="24"/>
  <c r="Q28" i="24"/>
  <c r="R28" i="24"/>
  <c r="S28" i="24"/>
  <c r="T28" i="24"/>
  <c r="U28" i="24"/>
  <c r="V28" i="24"/>
  <c r="W28" i="24"/>
  <c r="X28" i="24"/>
  <c r="G29" i="24"/>
  <c r="I29" i="24"/>
  <c r="K29" i="24"/>
  <c r="N29" i="24"/>
  <c r="Q29" i="24"/>
  <c r="T29" i="24"/>
  <c r="W29" i="24"/>
  <c r="B30" i="24"/>
  <c r="F30" i="24"/>
  <c r="G30" i="24"/>
  <c r="I30" i="24"/>
  <c r="K30" i="24"/>
  <c r="L30" i="24"/>
  <c r="N30" i="24"/>
  <c r="O30" i="24"/>
  <c r="Q30" i="24"/>
  <c r="R30" i="24"/>
  <c r="T30" i="24"/>
  <c r="U30" i="24"/>
  <c r="W30" i="24"/>
  <c r="X30" i="24"/>
  <c r="E36" i="24"/>
  <c r="E37" i="24"/>
  <c r="G37" i="24"/>
  <c r="E38" i="24"/>
  <c r="F38" i="24"/>
  <c r="G38" i="24"/>
  <c r="H38" i="24"/>
  <c r="F39" i="24"/>
  <c r="H39" i="24"/>
  <c r="F40" i="24"/>
  <c r="G40" i="24"/>
  <c r="H40" i="24"/>
  <c r="F41" i="24"/>
  <c r="G41" i="24"/>
  <c r="H41" i="24"/>
  <c r="F42" i="24"/>
  <c r="G42" i="24"/>
  <c r="H42" i="24"/>
  <c r="F43" i="24"/>
  <c r="H43" i="24"/>
  <c r="F44" i="24"/>
  <c r="G44" i="24"/>
  <c r="H44" i="24"/>
  <c r="F45" i="24"/>
  <c r="G45" i="24"/>
  <c r="H45" i="24"/>
  <c r="F46" i="24"/>
  <c r="G46" i="24"/>
  <c r="H46" i="24"/>
  <c r="F47" i="24"/>
  <c r="G47" i="24"/>
  <c r="H47" i="24"/>
  <c r="F48" i="24"/>
  <c r="G48" i="24"/>
  <c r="H48" i="24"/>
  <c r="F49" i="24"/>
  <c r="G49" i="24"/>
  <c r="H49" i="24"/>
  <c r="F50" i="24"/>
  <c r="G50" i="24"/>
  <c r="H50" i="24"/>
  <c r="F51" i="24"/>
  <c r="G51" i="24"/>
  <c r="H51" i="24"/>
  <c r="F52" i="24"/>
  <c r="G52" i="24"/>
  <c r="H52" i="24"/>
  <c r="F53" i="24"/>
  <c r="H53" i="24"/>
  <c r="F54" i="24"/>
  <c r="G54" i="24"/>
  <c r="H54" i="24"/>
  <c r="F55" i="24"/>
  <c r="G55" i="24"/>
  <c r="H55" i="24"/>
  <c r="F56" i="24"/>
  <c r="H56" i="24"/>
  <c r="E57" i="24"/>
  <c r="F57" i="24"/>
  <c r="H57" i="24"/>
  <c r="B17" i="23"/>
  <c r="B31" i="23"/>
  <c r="C31" i="23"/>
  <c r="B32" i="23"/>
  <c r="C32" i="23"/>
  <c r="B33" i="23"/>
  <c r="C33" i="23"/>
  <c r="B39" i="23"/>
  <c r="D39" i="23"/>
  <c r="B40" i="23"/>
  <c r="D40" i="23"/>
  <c r="B41" i="23"/>
  <c r="D41" i="23"/>
  <c r="B43" i="23"/>
  <c r="D43" i="23"/>
  <c r="B45" i="23"/>
  <c r="D45" i="23"/>
  <c r="B46" i="23"/>
  <c r="D46" i="23"/>
  <c r="B48" i="23"/>
  <c r="D48" i="23"/>
  <c r="B49" i="23"/>
  <c r="D49" i="23"/>
  <c r="D50" i="23"/>
  <c r="B51" i="23"/>
  <c r="D51" i="23"/>
  <c r="D5" i="10"/>
  <c r="E5" i="10"/>
  <c r="F5" i="10"/>
  <c r="G5" i="10"/>
  <c r="H5" i="10"/>
  <c r="D6" i="10"/>
  <c r="E6" i="10"/>
  <c r="F6" i="10"/>
  <c r="G6" i="10"/>
  <c r="H6" i="10"/>
  <c r="J4" i="19"/>
  <c r="J5" i="19"/>
  <c r="J6" i="19"/>
  <c r="J7" i="19"/>
  <c r="J8" i="19"/>
  <c r="J9" i="19"/>
  <c r="J12" i="19"/>
  <c r="J13" i="19"/>
  <c r="J15" i="19"/>
  <c r="J16" i="19"/>
  <c r="J17" i="19"/>
  <c r="J18" i="19"/>
  <c r="J20" i="19"/>
  <c r="J22" i="19"/>
  <c r="J23" i="19"/>
  <c r="J29" i="19"/>
  <c r="J30" i="19"/>
  <c r="J31" i="19"/>
  <c r="J32" i="19"/>
  <c r="J33" i="19"/>
  <c r="J34" i="19"/>
  <c r="J37" i="19"/>
  <c r="J38" i="19"/>
  <c r="J40" i="19"/>
  <c r="J41" i="19"/>
  <c r="J42" i="19"/>
  <c r="J43" i="19"/>
  <c r="J45" i="19"/>
  <c r="J47" i="19"/>
  <c r="J48" i="19"/>
  <c r="J54" i="19"/>
  <c r="J55" i="19"/>
  <c r="J56" i="19"/>
  <c r="J57" i="19"/>
  <c r="J58" i="19"/>
  <c r="J59" i="19"/>
  <c r="J62" i="19"/>
  <c r="J63" i="19"/>
  <c r="J65" i="19"/>
  <c r="J66" i="19"/>
  <c r="J67" i="19"/>
  <c r="J68" i="19"/>
  <c r="J70" i="19"/>
  <c r="J72" i="19"/>
  <c r="J73" i="19"/>
  <c r="J79" i="19"/>
  <c r="J80" i="19"/>
  <c r="J81" i="19"/>
  <c r="J82" i="19"/>
  <c r="J83" i="19"/>
  <c r="J84" i="19"/>
  <c r="J87" i="19"/>
  <c r="J88" i="19"/>
  <c r="J90" i="19"/>
  <c r="J91" i="19"/>
  <c r="J92" i="19"/>
  <c r="J93" i="19"/>
  <c r="J95" i="19"/>
  <c r="J97" i="19"/>
  <c r="J98" i="19"/>
  <c r="J104" i="19"/>
  <c r="J105" i="19"/>
  <c r="J106" i="19"/>
  <c r="J107" i="19"/>
  <c r="J108" i="19"/>
  <c r="J109" i="19"/>
  <c r="J112" i="19"/>
  <c r="J113" i="19"/>
  <c r="J115" i="19"/>
  <c r="J116" i="19"/>
  <c r="J117" i="19"/>
  <c r="J118" i="19"/>
  <c r="J120" i="19"/>
  <c r="J122" i="19"/>
  <c r="J123" i="19"/>
  <c r="G18" i="9"/>
  <c r="C116" i="19"/>
  <c r="D21" i="9"/>
  <c r="E27" i="10"/>
  <c r="E21" i="9"/>
  <c r="C69" i="19"/>
  <c r="E69" i="19"/>
  <c r="F21" i="9"/>
  <c r="G21" i="9"/>
  <c r="B9" i="11"/>
  <c r="L15" i="11"/>
  <c r="M15" i="11"/>
  <c r="I27" i="11"/>
  <c r="A28" i="11"/>
  <c r="E33" i="11"/>
  <c r="G33" i="11"/>
  <c r="L33" i="11"/>
  <c r="M33" i="11"/>
  <c r="E34" i="11"/>
  <c r="F34" i="11"/>
  <c r="G6" i="11"/>
  <c r="E35" i="11"/>
  <c r="F35" i="11"/>
  <c r="G22" i="11"/>
  <c r="E36" i="11"/>
  <c r="L36" i="11"/>
  <c r="M36" i="11"/>
  <c r="B53" i="11"/>
  <c r="C97" i="11"/>
  <c r="C53" i="11"/>
  <c r="D53" i="11"/>
  <c r="E53" i="11"/>
  <c r="L59" i="11"/>
  <c r="M59" i="11"/>
  <c r="A72" i="11"/>
  <c r="G76" i="11"/>
  <c r="E77" i="11"/>
  <c r="L77" i="11"/>
  <c r="M77" i="11"/>
  <c r="E78" i="11"/>
  <c r="F78" i="11"/>
  <c r="G50" i="11"/>
  <c r="E79" i="11"/>
  <c r="F79" i="11"/>
  <c r="G66" i="11"/>
  <c r="E80" i="11"/>
  <c r="L80" i="11"/>
  <c r="M80" i="11"/>
  <c r="B97" i="11"/>
  <c r="D97" i="11"/>
  <c r="L103" i="11"/>
  <c r="M103" i="11"/>
  <c r="A116" i="11"/>
  <c r="A160" i="11"/>
  <c r="A204" i="11"/>
  <c r="E121" i="11"/>
  <c r="E122" i="11"/>
  <c r="F122" i="11"/>
  <c r="G94" i="11"/>
  <c r="E123" i="11"/>
  <c r="F123" i="11"/>
  <c r="G110" i="11"/>
  <c r="E124" i="11"/>
  <c r="M124" i="11"/>
  <c r="L124" i="11"/>
  <c r="B141" i="11"/>
  <c r="C141" i="11"/>
  <c r="L147" i="11"/>
  <c r="M147" i="11"/>
  <c r="G164" i="11"/>
  <c r="E165" i="11"/>
  <c r="E166" i="11"/>
  <c r="F166" i="11"/>
  <c r="G138" i="11"/>
  <c r="E167" i="11"/>
  <c r="F167" i="11"/>
  <c r="G154" i="11"/>
  <c r="E168" i="11"/>
  <c r="L168" i="11"/>
  <c r="M168" i="11"/>
  <c r="B185" i="11"/>
  <c r="C185" i="11"/>
  <c r="D185" i="11"/>
  <c r="L191" i="11"/>
  <c r="M191" i="11"/>
  <c r="E209" i="11"/>
  <c r="L209" i="11"/>
  <c r="M209" i="11"/>
  <c r="E210" i="11"/>
  <c r="F210" i="11"/>
  <c r="G182" i="11"/>
  <c r="E211" i="11"/>
  <c r="E212" i="11"/>
  <c r="L212" i="11"/>
  <c r="M212" i="11"/>
  <c r="J12" i="7"/>
  <c r="E17" i="7"/>
  <c r="F17" i="7"/>
  <c r="G17" i="7"/>
  <c r="H17" i="7"/>
  <c r="I17" i="7"/>
  <c r="F18" i="7"/>
  <c r="G18" i="7"/>
  <c r="H18" i="7"/>
  <c r="I18" i="7"/>
  <c r="D5" i="8"/>
  <c r="D10" i="7"/>
  <c r="D7" i="8"/>
  <c r="C7" i="11"/>
  <c r="D9" i="8"/>
  <c r="C9" i="11"/>
  <c r="C12" i="8"/>
  <c r="D12" i="8"/>
  <c r="C11" i="11"/>
  <c r="C13" i="8"/>
  <c r="D17" i="8"/>
  <c r="D13" i="7"/>
  <c r="F17" i="8"/>
  <c r="D18" i="8"/>
  <c r="F18" i="8"/>
  <c r="B17" i="11"/>
  <c r="H18" i="8"/>
  <c r="F14" i="7"/>
  <c r="B61" i="11"/>
  <c r="C105" i="11"/>
  <c r="J18" i="8"/>
  <c r="L18" i="8"/>
  <c r="B149" i="11"/>
  <c r="N18" i="8"/>
  <c r="B193" i="11"/>
  <c r="D19" i="8"/>
  <c r="D16" i="8"/>
  <c r="D20" i="8"/>
  <c r="D21" i="8"/>
  <c r="C20" i="11"/>
  <c r="D22" i="8"/>
  <c r="F22" i="8"/>
  <c r="B21" i="11"/>
  <c r="H22" i="8"/>
  <c r="F16" i="7"/>
  <c r="J22" i="8"/>
  <c r="B109" i="11"/>
  <c r="L22" i="8"/>
  <c r="H16" i="7"/>
  <c r="B153" i="11"/>
  <c r="C197" i="11"/>
  <c r="N22" i="8"/>
  <c r="B197" i="11"/>
  <c r="D23" i="8"/>
  <c r="D25" i="8"/>
  <c r="C23" i="11"/>
  <c r="D26" i="8"/>
  <c r="D28" i="8"/>
  <c r="D20" i="7"/>
  <c r="J20" i="7"/>
  <c r="C29" i="8"/>
  <c r="A26" i="11"/>
  <c r="A70" i="11"/>
  <c r="A114" i="11"/>
  <c r="A158" i="11"/>
  <c r="A202" i="11"/>
  <c r="D29" i="8"/>
  <c r="C26" i="11"/>
  <c r="C30" i="8"/>
  <c r="A27" i="11"/>
  <c r="D30" i="8"/>
  <c r="C27" i="11"/>
  <c r="D31" i="8"/>
  <c r="C28" i="11"/>
  <c r="C32" i="8"/>
  <c r="A29" i="11"/>
  <c r="A73" i="11"/>
  <c r="A117" i="11"/>
  <c r="A161" i="11"/>
  <c r="A205" i="11"/>
  <c r="D32" i="8"/>
  <c r="C29" i="11"/>
  <c r="C33" i="8"/>
  <c r="A30" i="11"/>
  <c r="A74" i="11"/>
  <c r="A118" i="11"/>
  <c r="A162" i="11"/>
  <c r="A206" i="11"/>
  <c r="D33" i="8"/>
  <c r="C30" i="11"/>
  <c r="I6" i="6"/>
  <c r="L6" i="6"/>
  <c r="I7" i="6"/>
  <c r="L7" i="6"/>
  <c r="O7" i="6"/>
  <c r="I8" i="6"/>
  <c r="L8" i="6"/>
  <c r="O8" i="6"/>
  <c r="P21" i="6"/>
  <c r="I9" i="6"/>
  <c r="L9" i="6"/>
  <c r="I10" i="6"/>
  <c r="L10" i="6"/>
  <c r="I11" i="6"/>
  <c r="L11" i="6"/>
  <c r="I12" i="6"/>
  <c r="L12" i="6"/>
  <c r="G13" i="6"/>
  <c r="H13" i="6"/>
  <c r="J13" i="6"/>
  <c r="K13" i="6"/>
  <c r="M13" i="6"/>
  <c r="G14" i="6"/>
  <c r="H14" i="6"/>
  <c r="G15" i="6"/>
  <c r="H15" i="6"/>
  <c r="D19" i="6"/>
  <c r="E19" i="6"/>
  <c r="G19" i="6"/>
  <c r="B23" i="18"/>
  <c r="J19" i="6"/>
  <c r="C23" i="18"/>
  <c r="D20" i="6"/>
  <c r="E20" i="6"/>
  <c r="G20" i="6"/>
  <c r="B24" i="18"/>
  <c r="J20" i="6"/>
  <c r="C24" i="18"/>
  <c r="M20" i="6"/>
  <c r="D24" i="18"/>
  <c r="D21" i="6"/>
  <c r="G21" i="6"/>
  <c r="J21" i="6"/>
  <c r="M21" i="6"/>
  <c r="D22" i="6"/>
  <c r="G22" i="6"/>
  <c r="J22" i="6"/>
  <c r="D23" i="6"/>
  <c r="G23" i="6"/>
  <c r="B25" i="18"/>
  <c r="J23" i="6"/>
  <c r="C25" i="18"/>
  <c r="D24" i="6"/>
  <c r="D28" i="6"/>
  <c r="G24" i="6"/>
  <c r="B26" i="18"/>
  <c r="J24" i="6"/>
  <c r="C26" i="18"/>
  <c r="D25" i="6"/>
  <c r="D26" i="6"/>
  <c r="H26" i="6"/>
  <c r="B13" i="11"/>
  <c r="C57" i="11"/>
  <c r="K26" i="6"/>
  <c r="B57" i="11"/>
  <c r="D57" i="11"/>
  <c r="H27" i="6"/>
  <c r="D31" i="6"/>
  <c r="G31" i="6"/>
  <c r="B27" i="18"/>
  <c r="J31" i="6"/>
  <c r="C27" i="18"/>
  <c r="D32" i="6"/>
  <c r="J32" i="6"/>
  <c r="M32" i="6"/>
  <c r="P32" i="6"/>
  <c r="S32" i="6"/>
  <c r="D33" i="6"/>
  <c r="D34" i="6"/>
  <c r="C35" i="6"/>
  <c r="D35" i="6"/>
  <c r="J35" i="6"/>
  <c r="M35" i="6"/>
  <c r="P35" i="6"/>
  <c r="S35" i="6"/>
  <c r="D36" i="6"/>
  <c r="J36" i="6"/>
  <c r="M36" i="6"/>
  <c r="P36" i="6"/>
  <c r="S36" i="6"/>
  <c r="D37" i="6"/>
  <c r="H37" i="6"/>
  <c r="F33" i="8"/>
  <c r="B30" i="11"/>
  <c r="C23" i="5"/>
  <c r="F23" i="5"/>
  <c r="I23" i="5"/>
  <c r="L23" i="5"/>
  <c r="O23" i="5"/>
  <c r="C25" i="5"/>
  <c r="F25" i="5"/>
  <c r="I25" i="5"/>
  <c r="L25" i="5"/>
  <c r="O25" i="5"/>
  <c r="D7" i="14"/>
  <c r="E7" i="14"/>
  <c r="F7" i="14"/>
  <c r="G7" i="14"/>
  <c r="I7" i="14"/>
  <c r="D8" i="14"/>
  <c r="F8" i="14"/>
  <c r="E8" i="14"/>
  <c r="G8" i="14"/>
  <c r="D9" i="14"/>
  <c r="F9" i="14"/>
  <c r="E9" i="14"/>
  <c r="G9" i="14"/>
  <c r="I9" i="14"/>
  <c r="D10" i="14"/>
  <c r="E10" i="14"/>
  <c r="G10" i="14"/>
  <c r="I10" i="14"/>
  <c r="F10" i="14"/>
  <c r="D11" i="14"/>
  <c r="E11" i="14"/>
  <c r="F11" i="14"/>
  <c r="H11" i="14"/>
  <c r="J11" i="14"/>
  <c r="G11" i="14"/>
  <c r="I11" i="14"/>
  <c r="D12" i="14"/>
  <c r="F12" i="14"/>
  <c r="H12" i="14"/>
  <c r="E12" i="14"/>
  <c r="G12" i="14"/>
  <c r="I12" i="14"/>
  <c r="D13" i="14"/>
  <c r="F13" i="14"/>
  <c r="E13" i="14"/>
  <c r="G13" i="14"/>
  <c r="I13" i="14"/>
  <c r="D14" i="14"/>
  <c r="E14" i="14"/>
  <c r="B15" i="14"/>
  <c r="B5" i="14"/>
  <c r="D15" i="14"/>
  <c r="F15" i="14"/>
  <c r="H15" i="14"/>
  <c r="J15" i="14"/>
  <c r="D16" i="14"/>
  <c r="F16" i="14"/>
  <c r="H16" i="14"/>
  <c r="J16" i="14"/>
  <c r="E16" i="14"/>
  <c r="G16" i="14"/>
  <c r="I16" i="14"/>
  <c r="A62" i="14"/>
  <c r="D5" i="15"/>
  <c r="E5" i="15"/>
  <c r="H5" i="15"/>
  <c r="J5" i="15"/>
  <c r="Q5" i="15"/>
  <c r="K5" i="15"/>
  <c r="P5" i="15"/>
  <c r="R5" i="15"/>
  <c r="Y5" i="15"/>
  <c r="AF5" i="15"/>
  <c r="D6" i="15"/>
  <c r="E6" i="15"/>
  <c r="H6" i="15"/>
  <c r="J6" i="15"/>
  <c r="K6" i="15"/>
  <c r="O6" i="15"/>
  <c r="P6" i="15"/>
  <c r="R6" i="15"/>
  <c r="Y6" i="15"/>
  <c r="AF6" i="15"/>
  <c r="V6" i="15"/>
  <c r="W6" i="15"/>
  <c r="AD6" i="15"/>
  <c r="D7" i="15"/>
  <c r="E7" i="15"/>
  <c r="H7" i="15"/>
  <c r="J7" i="15"/>
  <c r="K7" i="15"/>
  <c r="O7" i="15"/>
  <c r="P7" i="15"/>
  <c r="Q7" i="15"/>
  <c r="X7" i="15"/>
  <c r="W7" i="15"/>
  <c r="AD7" i="15"/>
  <c r="D8" i="15"/>
  <c r="H8" i="15"/>
  <c r="J8" i="15"/>
  <c r="P8" i="15"/>
  <c r="W8" i="15"/>
  <c r="AD8" i="15"/>
  <c r="Q8" i="15"/>
  <c r="D9" i="15"/>
  <c r="K9" i="15"/>
  <c r="H9" i="15"/>
  <c r="J9" i="15"/>
  <c r="L9" i="15"/>
  <c r="M9" i="15"/>
  <c r="P9" i="15"/>
  <c r="W9" i="15"/>
  <c r="R9" i="15"/>
  <c r="Y9" i="15"/>
  <c r="AF9" i="15"/>
  <c r="AD9" i="15"/>
  <c r="D10" i="15"/>
  <c r="K10" i="15"/>
  <c r="E10" i="15"/>
  <c r="H10" i="15"/>
  <c r="J10" i="15"/>
  <c r="P10" i="15"/>
  <c r="R10" i="15"/>
  <c r="W10" i="15"/>
  <c r="Y10" i="15"/>
  <c r="AF10" i="15"/>
  <c r="AD10" i="15"/>
  <c r="D11" i="15"/>
  <c r="E11" i="15"/>
  <c r="H11" i="15"/>
  <c r="J11" i="15"/>
  <c r="K11" i="15"/>
  <c r="R11" i="15"/>
  <c r="Y11" i="15"/>
  <c r="AF11" i="15"/>
  <c r="O11" i="15"/>
  <c r="P11" i="15"/>
  <c r="V11" i="15"/>
  <c r="W11" i="15"/>
  <c r="AD11" i="15"/>
  <c r="D12" i="15"/>
  <c r="E12" i="15"/>
  <c r="H12" i="15"/>
  <c r="J12" i="15"/>
  <c r="K12" i="15"/>
  <c r="R12" i="15"/>
  <c r="Y12" i="15"/>
  <c r="AF12" i="15"/>
  <c r="L12" i="15"/>
  <c r="M12" i="15"/>
  <c r="O12" i="15"/>
  <c r="P12" i="15"/>
  <c r="Q12" i="15"/>
  <c r="S12" i="15"/>
  <c r="T12" i="15"/>
  <c r="B13" i="15"/>
  <c r="A4" i="4"/>
  <c r="A55" i="4"/>
  <c r="C5" i="4"/>
  <c r="D5" i="4"/>
  <c r="F5" i="4"/>
  <c r="J5" i="4"/>
  <c r="I5" i="4"/>
  <c r="M5" i="4"/>
  <c r="Q5" i="4"/>
  <c r="C6" i="4"/>
  <c r="D6" i="4"/>
  <c r="F6" i="4"/>
  <c r="I6" i="4"/>
  <c r="M6" i="4"/>
  <c r="Q6" i="4"/>
  <c r="C7" i="4"/>
  <c r="D7" i="4"/>
  <c r="F7" i="4"/>
  <c r="J7" i="4"/>
  <c r="I7" i="4"/>
  <c r="M7" i="4"/>
  <c r="Q7" i="4"/>
  <c r="C8" i="4"/>
  <c r="D8" i="4"/>
  <c r="F8" i="4"/>
  <c r="J8" i="4"/>
  <c r="I8" i="4"/>
  <c r="M8" i="4"/>
  <c r="Q8" i="4"/>
  <c r="N8" i="4"/>
  <c r="C9" i="4"/>
  <c r="D9" i="4"/>
  <c r="F9" i="4"/>
  <c r="I9" i="4"/>
  <c r="J9" i="4"/>
  <c r="N9" i="4"/>
  <c r="R9" i="4"/>
  <c r="M9" i="4"/>
  <c r="Q9" i="4"/>
  <c r="C10" i="4"/>
  <c r="D10" i="4"/>
  <c r="F10" i="4"/>
  <c r="I10" i="4"/>
  <c r="M10" i="4"/>
  <c r="Q10" i="4"/>
  <c r="C11" i="4"/>
  <c r="D11" i="4"/>
  <c r="F11" i="4"/>
  <c r="J11" i="4"/>
  <c r="I11" i="4"/>
  <c r="M11" i="4"/>
  <c r="Q11" i="4"/>
  <c r="N11" i="4"/>
  <c r="R11" i="4"/>
  <c r="C12" i="4"/>
  <c r="D12" i="4"/>
  <c r="B105" i="4"/>
  <c r="F12" i="4"/>
  <c r="I12" i="4"/>
  <c r="J12" i="4"/>
  <c r="N12" i="4"/>
  <c r="R12" i="4"/>
  <c r="M12" i="4"/>
  <c r="Q12" i="4"/>
  <c r="B13" i="4"/>
  <c r="A14" i="4"/>
  <c r="A15" i="4"/>
  <c r="C15" i="4"/>
  <c r="D15" i="4"/>
  <c r="F15" i="4"/>
  <c r="I15" i="4"/>
  <c r="J15" i="4"/>
  <c r="M15" i="4"/>
  <c r="Q15" i="4"/>
  <c r="A16" i="4"/>
  <c r="A26" i="4"/>
  <c r="A36" i="4"/>
  <c r="A46" i="4"/>
  <c r="C16" i="4"/>
  <c r="D16" i="4"/>
  <c r="F16" i="4"/>
  <c r="J16" i="4"/>
  <c r="N16" i="4"/>
  <c r="R16" i="4"/>
  <c r="I16" i="4"/>
  <c r="M16" i="4"/>
  <c r="Q16" i="4"/>
  <c r="A17" i="4"/>
  <c r="C17" i="4"/>
  <c r="D17" i="4"/>
  <c r="F17" i="4"/>
  <c r="I17" i="4"/>
  <c r="J17" i="4"/>
  <c r="M17" i="4"/>
  <c r="Q17" i="4"/>
  <c r="A18" i="4"/>
  <c r="A28" i="4"/>
  <c r="A38" i="4"/>
  <c r="A48" i="4"/>
  <c r="C18" i="4"/>
  <c r="D18" i="4"/>
  <c r="F18" i="4"/>
  <c r="I18" i="4"/>
  <c r="M18" i="4"/>
  <c r="Q18" i="4"/>
  <c r="A19" i="4"/>
  <c r="C19" i="4"/>
  <c r="D19" i="4"/>
  <c r="B108" i="4"/>
  <c r="F19" i="4"/>
  <c r="I19" i="4"/>
  <c r="A20" i="4"/>
  <c r="A30" i="4"/>
  <c r="A40" i="4"/>
  <c r="A50" i="4"/>
  <c r="C20" i="4"/>
  <c r="D20" i="4"/>
  <c r="F20" i="4"/>
  <c r="I20" i="4"/>
  <c r="J20" i="4"/>
  <c r="M20" i="4"/>
  <c r="Q20" i="4"/>
  <c r="A21" i="4"/>
  <c r="C21" i="4"/>
  <c r="D21" i="4"/>
  <c r="F21" i="4"/>
  <c r="J21" i="4"/>
  <c r="A22" i="4"/>
  <c r="C22" i="4"/>
  <c r="D22" i="4"/>
  <c r="F22" i="4"/>
  <c r="A24" i="4"/>
  <c r="A25" i="4"/>
  <c r="C25" i="4"/>
  <c r="D25" i="4"/>
  <c r="F25" i="4"/>
  <c r="I25" i="4"/>
  <c r="J25" i="4"/>
  <c r="N25" i="4"/>
  <c r="R25" i="4"/>
  <c r="M25" i="4"/>
  <c r="Q25" i="4"/>
  <c r="C26" i="4"/>
  <c r="D26" i="4"/>
  <c r="F26" i="4"/>
  <c r="I26" i="4"/>
  <c r="M26" i="4"/>
  <c r="Q26" i="4"/>
  <c r="A27" i="4"/>
  <c r="C27" i="4"/>
  <c r="D27" i="4"/>
  <c r="F27" i="4"/>
  <c r="I27" i="4"/>
  <c r="J27" i="4"/>
  <c r="N27" i="4"/>
  <c r="R27" i="4"/>
  <c r="M27" i="4"/>
  <c r="Q27" i="4"/>
  <c r="C28" i="4"/>
  <c r="D28" i="4"/>
  <c r="F28" i="4"/>
  <c r="I28" i="4"/>
  <c r="J28" i="4"/>
  <c r="M28" i="4"/>
  <c r="Q28" i="4"/>
  <c r="A29" i="4"/>
  <c r="A39" i="4"/>
  <c r="A49" i="4"/>
  <c r="C29" i="4"/>
  <c r="D29" i="4"/>
  <c r="F29" i="4"/>
  <c r="I29" i="4"/>
  <c r="J29" i="4"/>
  <c r="M29" i="4"/>
  <c r="N29" i="4"/>
  <c r="Q29" i="4"/>
  <c r="R29" i="4"/>
  <c r="C30" i="4"/>
  <c r="D30" i="4"/>
  <c r="F30" i="4"/>
  <c r="I30" i="4"/>
  <c r="M30" i="4"/>
  <c r="Q30" i="4"/>
  <c r="A31" i="4"/>
  <c r="C31" i="4"/>
  <c r="D31" i="4"/>
  <c r="B113" i="4"/>
  <c r="F31" i="4"/>
  <c r="J31" i="4"/>
  <c r="N31" i="4"/>
  <c r="A32" i="4"/>
  <c r="C32" i="4"/>
  <c r="D32" i="4"/>
  <c r="F32" i="4"/>
  <c r="J32" i="4"/>
  <c r="B33" i="4"/>
  <c r="A34" i="4"/>
  <c r="A35" i="4"/>
  <c r="A45" i="4"/>
  <c r="C35" i="4"/>
  <c r="D35" i="4"/>
  <c r="F35" i="4"/>
  <c r="I35" i="4"/>
  <c r="M35" i="4"/>
  <c r="Q35" i="4"/>
  <c r="C36" i="4"/>
  <c r="D36" i="4"/>
  <c r="F36" i="4"/>
  <c r="I36" i="4"/>
  <c r="J36" i="4"/>
  <c r="M36" i="4"/>
  <c r="Q36" i="4"/>
  <c r="A37" i="4"/>
  <c r="A47" i="4"/>
  <c r="C37" i="4"/>
  <c r="D37" i="4"/>
  <c r="F37" i="4"/>
  <c r="J37" i="4"/>
  <c r="N37" i="4"/>
  <c r="I37" i="4"/>
  <c r="M37" i="4"/>
  <c r="Q37" i="4"/>
  <c r="C38" i="4"/>
  <c r="D38" i="4"/>
  <c r="F38" i="4"/>
  <c r="I38" i="4"/>
  <c r="J38" i="4"/>
  <c r="M38" i="4"/>
  <c r="Q38" i="4"/>
  <c r="C39" i="4"/>
  <c r="D39" i="4"/>
  <c r="B116" i="4"/>
  <c r="F39" i="4"/>
  <c r="J39" i="4"/>
  <c r="N39" i="4"/>
  <c r="R39" i="4"/>
  <c r="I39" i="4"/>
  <c r="M39" i="4"/>
  <c r="Q39" i="4"/>
  <c r="C40" i="4"/>
  <c r="D40" i="4"/>
  <c r="F40" i="4"/>
  <c r="I40" i="4"/>
  <c r="J40" i="4"/>
  <c r="M40" i="4"/>
  <c r="Q40" i="4"/>
  <c r="A41" i="4"/>
  <c r="A51" i="4"/>
  <c r="C41" i="4"/>
  <c r="D41" i="4"/>
  <c r="F41" i="4"/>
  <c r="A42" i="4"/>
  <c r="A52" i="4"/>
  <c r="C42" i="4"/>
  <c r="D42" i="4"/>
  <c r="F42" i="4"/>
  <c r="J42" i="4"/>
  <c r="N42" i="4"/>
  <c r="R42" i="4"/>
  <c r="B43" i="4"/>
  <c r="F43" i="4"/>
  <c r="A44" i="4"/>
  <c r="A67" i="4"/>
  <c r="C45" i="4"/>
  <c r="D45" i="4"/>
  <c r="F45" i="4"/>
  <c r="I45" i="4"/>
  <c r="C46" i="4"/>
  <c r="D46" i="4"/>
  <c r="F46" i="4"/>
  <c r="I46" i="4"/>
  <c r="J46" i="4"/>
  <c r="N46" i="4"/>
  <c r="R46" i="4"/>
  <c r="M46" i="4"/>
  <c r="Q46" i="4"/>
  <c r="C47" i="4"/>
  <c r="D47" i="4"/>
  <c r="F47" i="4"/>
  <c r="I47" i="4"/>
  <c r="M47" i="4"/>
  <c r="Q47" i="4"/>
  <c r="C48" i="4"/>
  <c r="D48" i="4"/>
  <c r="F48" i="4"/>
  <c r="I48" i="4"/>
  <c r="J48" i="4"/>
  <c r="M48" i="4"/>
  <c r="N48" i="4"/>
  <c r="Q48" i="4"/>
  <c r="R48" i="4"/>
  <c r="C49" i="4"/>
  <c r="D49" i="4"/>
  <c r="F49" i="4"/>
  <c r="I49" i="4"/>
  <c r="M49" i="4"/>
  <c r="Q49" i="4"/>
  <c r="J49" i="4"/>
  <c r="C50" i="4"/>
  <c r="D50" i="4"/>
  <c r="F50" i="4"/>
  <c r="I50" i="4"/>
  <c r="J50" i="4"/>
  <c r="N50" i="4"/>
  <c r="R50" i="4"/>
  <c r="M50" i="4"/>
  <c r="Q50" i="4"/>
  <c r="C51" i="4"/>
  <c r="D51" i="4"/>
  <c r="F51" i="4"/>
  <c r="C52" i="4"/>
  <c r="D52" i="4"/>
  <c r="B121" i="4"/>
  <c r="F52" i="4"/>
  <c r="B53" i="4"/>
  <c r="D56" i="4"/>
  <c r="E56" i="4"/>
  <c r="F56" i="4"/>
  <c r="G56" i="4"/>
  <c r="H56" i="4"/>
  <c r="A58" i="4"/>
  <c r="D59" i="4"/>
  <c r="E59" i="4"/>
  <c r="F59" i="4"/>
  <c r="G59" i="4"/>
  <c r="H59" i="4"/>
  <c r="A61" i="4"/>
  <c r="A30" i="14"/>
  <c r="D62" i="4"/>
  <c r="E62" i="4"/>
  <c r="F62" i="4"/>
  <c r="G62" i="4"/>
  <c r="H62" i="4"/>
  <c r="A64" i="4"/>
  <c r="A31" i="14"/>
  <c r="A96" i="4"/>
  <c r="D65" i="4"/>
  <c r="E65" i="4"/>
  <c r="F65" i="4"/>
  <c r="G65" i="4"/>
  <c r="H65" i="4"/>
  <c r="D68" i="4"/>
  <c r="E68" i="4"/>
  <c r="F68" i="4"/>
  <c r="G68" i="4"/>
  <c r="H68" i="4"/>
  <c r="A95" i="4"/>
  <c r="A111" i="4"/>
  <c r="A115" i="4"/>
  <c r="B117" i="4"/>
  <c r="B120" i="4"/>
  <c r="F5" i="3"/>
  <c r="G5" i="4"/>
  <c r="H5" i="4"/>
  <c r="H5" i="3"/>
  <c r="I5" i="3"/>
  <c r="K5" i="3"/>
  <c r="O5" i="3"/>
  <c r="S5" i="3"/>
  <c r="C6" i="3"/>
  <c r="D6" i="3"/>
  <c r="F7" i="3"/>
  <c r="G16" i="4"/>
  <c r="H7" i="3"/>
  <c r="I7" i="3"/>
  <c r="K7" i="3"/>
  <c r="M7" i="3"/>
  <c r="Q7" i="3"/>
  <c r="C8" i="3"/>
  <c r="D8" i="3"/>
  <c r="H8" i="3"/>
  <c r="F9" i="3"/>
  <c r="G29" i="4"/>
  <c r="H29" i="4"/>
  <c r="G27" i="4"/>
  <c r="H27" i="4"/>
  <c r="H9" i="3"/>
  <c r="L9" i="3"/>
  <c r="I9" i="3"/>
  <c r="K9" i="3"/>
  <c r="M9" i="3"/>
  <c r="Q9" i="3"/>
  <c r="C10" i="3"/>
  <c r="D10" i="3"/>
  <c r="H10" i="3"/>
  <c r="F11" i="3"/>
  <c r="G35" i="4"/>
  <c r="H11" i="3"/>
  <c r="I11" i="3"/>
  <c r="J11" i="3"/>
  <c r="K11" i="3"/>
  <c r="L11" i="3"/>
  <c r="M11" i="3"/>
  <c r="O11" i="3"/>
  <c r="S11" i="3"/>
  <c r="Q11" i="3"/>
  <c r="C12" i="3"/>
  <c r="D12" i="3"/>
  <c r="H12" i="3"/>
  <c r="F13" i="3"/>
  <c r="H13" i="3"/>
  <c r="I13" i="3"/>
  <c r="M13" i="3"/>
  <c r="Q13" i="3"/>
  <c r="K13" i="3"/>
  <c r="L13" i="3"/>
  <c r="O13" i="3"/>
  <c r="S13" i="3"/>
  <c r="C14" i="3"/>
  <c r="D14" i="3"/>
  <c r="B23" i="4"/>
  <c r="H14" i="3"/>
  <c r="A17" i="3"/>
  <c r="A25" i="3"/>
  <c r="C17" i="3"/>
  <c r="D17" i="3"/>
  <c r="A18" i="3"/>
  <c r="A26" i="3"/>
  <c r="C18" i="3"/>
  <c r="A19" i="3"/>
  <c r="C19" i="3"/>
  <c r="D19" i="3"/>
  <c r="D27" i="3"/>
  <c r="C62" i="3"/>
  <c r="A20" i="3"/>
  <c r="A28" i="3"/>
  <c r="C20" i="3"/>
  <c r="C28" i="3"/>
  <c r="B63" i="3"/>
  <c r="A21" i="3"/>
  <c r="C21" i="3"/>
  <c r="D21" i="3"/>
  <c r="D29" i="3"/>
  <c r="C64" i="3"/>
  <c r="C25" i="3"/>
  <c r="D25" i="3"/>
  <c r="C60" i="3"/>
  <c r="C65" i="3"/>
  <c r="I48" i="6"/>
  <c r="A27" i="3"/>
  <c r="C27" i="3"/>
  <c r="B62" i="3"/>
  <c r="A29" i="3"/>
  <c r="C29" i="3"/>
  <c r="B64" i="3"/>
  <c r="A60" i="3"/>
  <c r="A61" i="3"/>
  <c r="A62" i="3"/>
  <c r="A63" i="3"/>
  <c r="A64" i="3"/>
  <c r="B5" i="2"/>
  <c r="B6" i="2"/>
  <c r="B7" i="2"/>
  <c r="B8" i="2"/>
  <c r="B9" i="2"/>
  <c r="B10" i="2"/>
  <c r="B11" i="2"/>
  <c r="B12" i="2"/>
  <c r="B13" i="2"/>
  <c r="B31" i="2"/>
  <c r="D31" i="2"/>
  <c r="F28" i="8"/>
  <c r="B25" i="11"/>
  <c r="E31" i="2"/>
  <c r="B68" i="2"/>
  <c r="C68" i="2"/>
  <c r="B159" i="2"/>
  <c r="E10" i="19"/>
  <c r="I68" i="2"/>
  <c r="J68" i="2"/>
  <c r="B69" i="2"/>
  <c r="I69" i="2"/>
  <c r="B70" i="2"/>
  <c r="I70" i="2"/>
  <c r="B71" i="2"/>
  <c r="I71" i="2"/>
  <c r="B73" i="2"/>
  <c r="I73" i="2"/>
  <c r="B74" i="2"/>
  <c r="I74" i="2"/>
  <c r="B75" i="2"/>
  <c r="I75" i="2"/>
  <c r="B76" i="2"/>
  <c r="I76" i="2"/>
  <c r="B78" i="2"/>
  <c r="I78" i="2"/>
  <c r="B79" i="2"/>
  <c r="I79" i="2"/>
  <c r="B80" i="2"/>
  <c r="I80" i="2"/>
  <c r="B81" i="2"/>
  <c r="I81" i="2"/>
  <c r="B82" i="2"/>
  <c r="B83" i="2"/>
  <c r="I83" i="2"/>
  <c r="B84" i="2"/>
  <c r="I84" i="2"/>
  <c r="B85" i="2"/>
  <c r="I85" i="2"/>
  <c r="B86" i="2"/>
  <c r="I86" i="2"/>
  <c r="B88" i="2"/>
  <c r="I88" i="2"/>
  <c r="B89" i="2"/>
  <c r="I89" i="2"/>
  <c r="B90" i="2"/>
  <c r="I90" i="2"/>
  <c r="B91" i="2"/>
  <c r="I91" i="2"/>
  <c r="B92" i="2"/>
  <c r="B96" i="2"/>
  <c r="C96" i="2"/>
  <c r="I96" i="2"/>
  <c r="J96" i="2"/>
  <c r="B97" i="2"/>
  <c r="I97" i="2"/>
  <c r="B98" i="2"/>
  <c r="I98" i="2"/>
  <c r="B99" i="2"/>
  <c r="I99" i="2"/>
  <c r="B100" i="2"/>
  <c r="B101" i="2"/>
  <c r="I101" i="2"/>
  <c r="B102" i="2"/>
  <c r="I102" i="2"/>
  <c r="B103" i="2"/>
  <c r="I103" i="2"/>
  <c r="I105" i="2"/>
  <c r="B104" i="2"/>
  <c r="I104" i="2"/>
  <c r="B106" i="2"/>
  <c r="I106" i="2"/>
  <c r="B107" i="2"/>
  <c r="I107" i="2"/>
  <c r="B108" i="2"/>
  <c r="I108" i="2"/>
  <c r="B109" i="2"/>
  <c r="I109" i="2"/>
  <c r="B110" i="2"/>
  <c r="B111" i="2"/>
  <c r="I111" i="2"/>
  <c r="B112" i="2"/>
  <c r="I112" i="2"/>
  <c r="B113" i="2"/>
  <c r="I113" i="2"/>
  <c r="B114" i="2"/>
  <c r="I114" i="2"/>
  <c r="B119" i="2"/>
  <c r="C119" i="2"/>
  <c r="D119" i="2"/>
  <c r="F119" i="2"/>
  <c r="E119" i="2"/>
  <c r="I119" i="2"/>
  <c r="J119" i="2"/>
  <c r="B120" i="2"/>
  <c r="C120" i="2"/>
  <c r="I120" i="2"/>
  <c r="B121" i="2"/>
  <c r="I121" i="2"/>
  <c r="B122" i="2"/>
  <c r="I122" i="2"/>
  <c r="I123" i="2"/>
  <c r="B124" i="2"/>
  <c r="I124" i="2"/>
  <c r="B125" i="2"/>
  <c r="I125" i="2"/>
  <c r="B126" i="2"/>
  <c r="I126" i="2"/>
  <c r="B127" i="2"/>
  <c r="I127" i="2"/>
  <c r="B129" i="2"/>
  <c r="I129" i="2"/>
  <c r="B130" i="2"/>
  <c r="I130" i="2"/>
  <c r="B131" i="2"/>
  <c r="I131" i="2"/>
  <c r="B132" i="2"/>
  <c r="I132" i="2"/>
  <c r="B137" i="2"/>
  <c r="C137" i="2"/>
  <c r="D137" i="2"/>
  <c r="I137" i="2"/>
  <c r="J137" i="2"/>
  <c r="K137" i="2"/>
  <c r="B138" i="2"/>
  <c r="I138" i="2"/>
  <c r="B139" i="2"/>
  <c r="I139" i="2"/>
  <c r="B140" i="2"/>
  <c r="I140" i="2"/>
  <c r="I141" i="2"/>
  <c r="B142" i="2"/>
  <c r="I142" i="2"/>
  <c r="B143" i="2"/>
  <c r="I143" i="2"/>
  <c r="B144" i="2"/>
  <c r="I144" i="2"/>
  <c r="B145" i="2"/>
  <c r="I145" i="2"/>
  <c r="B150" i="2"/>
  <c r="C150" i="2"/>
  <c r="I150" i="2"/>
  <c r="J150" i="2"/>
  <c r="B151" i="2"/>
  <c r="I151" i="2"/>
  <c r="B152" i="2"/>
  <c r="I152" i="2"/>
  <c r="B153" i="2"/>
  <c r="I153" i="2"/>
  <c r="G6" i="1"/>
  <c r="E7" i="1"/>
  <c r="J7" i="1"/>
  <c r="S7" i="1"/>
  <c r="E8" i="1"/>
  <c r="I8" i="1"/>
  <c r="J14" i="24"/>
  <c r="J8" i="1"/>
  <c r="L8" i="1"/>
  <c r="L6" i="1"/>
  <c r="O8" i="1"/>
  <c r="R8" i="1"/>
  <c r="R6" i="1"/>
  <c r="U8" i="1"/>
  <c r="V14" i="24"/>
  <c r="E9" i="1"/>
  <c r="J9" i="1"/>
  <c r="K15" i="24"/>
  <c r="M9" i="1"/>
  <c r="G10" i="1"/>
  <c r="E11" i="1"/>
  <c r="E12" i="1"/>
  <c r="J12" i="1"/>
  <c r="K18" i="24"/>
  <c r="M12" i="1"/>
  <c r="E13" i="1"/>
  <c r="J13" i="1"/>
  <c r="E14" i="1"/>
  <c r="J14" i="1"/>
  <c r="E15" i="1"/>
  <c r="J15" i="1"/>
  <c r="M15" i="1"/>
  <c r="S15" i="1"/>
  <c r="E16" i="1"/>
  <c r="J16" i="1"/>
  <c r="M16" i="1"/>
  <c r="N22" i="24"/>
  <c r="P16" i="1"/>
  <c r="E17" i="1"/>
  <c r="J17" i="1"/>
  <c r="E18" i="1"/>
  <c r="I18" i="1"/>
  <c r="J18" i="1"/>
  <c r="K24" i="24"/>
  <c r="L18" i="1"/>
  <c r="M24" i="24"/>
  <c r="M18" i="1"/>
  <c r="O18" i="1"/>
  <c r="R18" i="1"/>
  <c r="R10" i="1"/>
  <c r="S16" i="24"/>
  <c r="S24" i="24"/>
  <c r="U18" i="1"/>
  <c r="E19" i="1"/>
  <c r="J19" i="1"/>
  <c r="G20" i="1"/>
  <c r="I20" i="1"/>
  <c r="J26" i="24"/>
  <c r="L20" i="1"/>
  <c r="M26" i="24"/>
  <c r="O20" i="1"/>
  <c r="P26" i="24"/>
  <c r="R20" i="1"/>
  <c r="S26" i="24"/>
  <c r="U20" i="1"/>
  <c r="V26" i="24"/>
  <c r="E21" i="1"/>
  <c r="E22" i="1"/>
  <c r="G23" i="1"/>
  <c r="D55" i="1"/>
  <c r="E55" i="1"/>
  <c r="F55" i="1"/>
  <c r="G55" i="1"/>
  <c r="H55" i="1"/>
  <c r="I55" i="1"/>
  <c r="J55" i="1"/>
  <c r="K55" i="1"/>
  <c r="D56" i="1"/>
  <c r="D69" i="1"/>
  <c r="D87" i="1"/>
  <c r="G56" i="1"/>
  <c r="H56" i="1"/>
  <c r="K56" i="1"/>
  <c r="D57" i="1"/>
  <c r="F57" i="1"/>
  <c r="G57" i="1"/>
  <c r="H57" i="1"/>
  <c r="I57" i="1"/>
  <c r="J57" i="1"/>
  <c r="K57" i="1"/>
  <c r="D58" i="1"/>
  <c r="D71" i="1"/>
  <c r="D101" i="1"/>
  <c r="F58" i="1"/>
  <c r="G58" i="1"/>
  <c r="H58" i="1"/>
  <c r="I58" i="1"/>
  <c r="J58" i="1"/>
  <c r="K58" i="1"/>
  <c r="D59" i="1"/>
  <c r="D72" i="1"/>
  <c r="D108" i="1"/>
  <c r="F59" i="1"/>
  <c r="G59" i="1"/>
  <c r="H59" i="1"/>
  <c r="I59" i="1"/>
  <c r="J59" i="1"/>
  <c r="K59" i="1"/>
  <c r="D60" i="1"/>
  <c r="E60" i="1"/>
  <c r="F60" i="1"/>
  <c r="G60" i="1"/>
  <c r="H60" i="1"/>
  <c r="I60" i="1"/>
  <c r="J60" i="1"/>
  <c r="K60" i="1"/>
  <c r="D61" i="1"/>
  <c r="D74" i="1"/>
  <c r="D122" i="1"/>
  <c r="E61" i="1"/>
  <c r="F61" i="1"/>
  <c r="G61" i="1"/>
  <c r="H61" i="1"/>
  <c r="I61" i="1"/>
  <c r="J61" i="1"/>
  <c r="K61" i="1"/>
  <c r="D62" i="1"/>
  <c r="D75" i="1"/>
  <c r="D129" i="1"/>
  <c r="F62" i="1"/>
  <c r="G62" i="1"/>
  <c r="H62" i="1"/>
  <c r="I62" i="1"/>
  <c r="J62" i="1"/>
  <c r="K62" i="1"/>
  <c r="D63" i="1"/>
  <c r="F63" i="1"/>
  <c r="G63" i="1"/>
  <c r="H63" i="1"/>
  <c r="I63" i="1"/>
  <c r="J63" i="1"/>
  <c r="K63" i="1"/>
  <c r="D64" i="1"/>
  <c r="E64" i="1"/>
  <c r="H64" i="1"/>
  <c r="I64" i="1"/>
  <c r="J64" i="1"/>
  <c r="D65" i="1"/>
  <c r="E65" i="1"/>
  <c r="F65" i="1"/>
  <c r="G65" i="1"/>
  <c r="H65" i="1"/>
  <c r="I65" i="1"/>
  <c r="J65" i="1"/>
  <c r="K65" i="1"/>
  <c r="D68" i="1"/>
  <c r="E68" i="1"/>
  <c r="F68" i="1"/>
  <c r="I68" i="1"/>
  <c r="G84" i="1"/>
  <c r="E69" i="1"/>
  <c r="F69" i="1"/>
  <c r="D70" i="1"/>
  <c r="E70" i="1"/>
  <c r="F70" i="1"/>
  <c r="G70" i="1"/>
  <c r="H70" i="1"/>
  <c r="E71" i="1"/>
  <c r="F71" i="1"/>
  <c r="G71" i="1"/>
  <c r="H71" i="1"/>
  <c r="E72" i="1"/>
  <c r="F72" i="1"/>
  <c r="D73" i="1"/>
  <c r="D115" i="1"/>
  <c r="E73" i="1"/>
  <c r="F73" i="1"/>
  <c r="E74" i="1"/>
  <c r="F74" i="1"/>
  <c r="I74" i="1"/>
  <c r="J74" i="1"/>
  <c r="H127" i="1"/>
  <c r="E75" i="1"/>
  <c r="F75" i="1"/>
  <c r="H75" i="1"/>
  <c r="D76" i="1"/>
  <c r="D136" i="1"/>
  <c r="E76" i="1"/>
  <c r="F76" i="1"/>
  <c r="G76" i="1"/>
  <c r="D77" i="1"/>
  <c r="D143" i="1"/>
  <c r="E77" i="1"/>
  <c r="F77" i="1"/>
  <c r="G77" i="1"/>
  <c r="H77" i="1"/>
  <c r="D78" i="1"/>
  <c r="E78" i="1"/>
  <c r="F78" i="1"/>
  <c r="D80" i="1"/>
  <c r="G83" i="1"/>
  <c r="G85" i="1"/>
  <c r="D94" i="1"/>
  <c r="F97" i="1"/>
  <c r="F98" i="1"/>
  <c r="F99" i="1"/>
  <c r="F104" i="1"/>
  <c r="G125" i="1"/>
  <c r="G126" i="1"/>
  <c r="H126" i="1"/>
  <c r="G127" i="1"/>
  <c r="F132" i="1"/>
  <c r="D150" i="1"/>
  <c r="D3" i="21"/>
  <c r="I3" i="21"/>
  <c r="D4" i="21"/>
  <c r="D9" i="21"/>
  <c r="D6" i="8"/>
  <c r="I16" i="21"/>
  <c r="B30" i="2"/>
  <c r="D30" i="2"/>
  <c r="D21" i="21"/>
  <c r="D8" i="8"/>
  <c r="I25" i="21"/>
  <c r="I40" i="21"/>
  <c r="J21" i="21"/>
  <c r="D26" i="21"/>
  <c r="D11" i="8"/>
  <c r="J27" i="21"/>
  <c r="J31" i="21"/>
  <c r="E13" i="11"/>
  <c r="D13" i="11"/>
  <c r="M13" i="11"/>
  <c r="E57" i="11"/>
  <c r="C101" i="11"/>
  <c r="M19" i="6"/>
  <c r="D23" i="18"/>
  <c r="O6" i="6"/>
  <c r="L5" i="3"/>
  <c r="F20" i="6"/>
  <c r="H20" i="6"/>
  <c r="G7" i="6"/>
  <c r="G12" i="4"/>
  <c r="H12" i="4"/>
  <c r="G10" i="4"/>
  <c r="H10" i="4"/>
  <c r="G8" i="4"/>
  <c r="H8" i="4"/>
  <c r="G6" i="4"/>
  <c r="H6" i="4"/>
  <c r="G11" i="4"/>
  <c r="H11" i="4"/>
  <c r="G9" i="4"/>
  <c r="H9" i="4"/>
  <c r="C104" i="4"/>
  <c r="G7" i="4"/>
  <c r="H7" i="4"/>
  <c r="M57" i="11"/>
  <c r="L57" i="11"/>
  <c r="L13" i="11"/>
  <c r="L6" i="3"/>
  <c r="P5" i="3"/>
  <c r="T5" i="3"/>
  <c r="C44" i="19"/>
  <c r="E44" i="19"/>
  <c r="G39" i="24"/>
  <c r="G26" i="1"/>
  <c r="D4" i="8"/>
  <c r="G27" i="1"/>
  <c r="H12" i="24"/>
  <c r="B128" i="2"/>
  <c r="I115" i="2"/>
  <c r="I110" i="2"/>
  <c r="B72" i="2"/>
  <c r="J30" i="4"/>
  <c r="R6" i="6"/>
  <c r="S19" i="6"/>
  <c r="F23" i="18"/>
  <c r="P19" i="6"/>
  <c r="E23" i="18"/>
  <c r="J9" i="21"/>
  <c r="J11" i="21"/>
  <c r="J16" i="21"/>
  <c r="J18" i="21"/>
  <c r="J20" i="21"/>
  <c r="J40" i="21"/>
  <c r="J4" i="21"/>
  <c r="J28" i="21"/>
  <c r="J33" i="21"/>
  <c r="J36" i="21"/>
  <c r="J7" i="21"/>
  <c r="J12" i="21"/>
  <c r="J5" i="21"/>
  <c r="J10" i="21"/>
  <c r="J26" i="21"/>
  <c r="J29" i="21"/>
  <c r="J6" i="21"/>
  <c r="J30" i="21"/>
  <c r="J34" i="21"/>
  <c r="J19" i="21"/>
  <c r="J32" i="21"/>
  <c r="J35" i="21"/>
  <c r="J17" i="21"/>
  <c r="J8" i="21"/>
  <c r="F103" i="1"/>
  <c r="F106" i="1"/>
  <c r="F105" i="1"/>
  <c r="K19" i="24"/>
  <c r="G72" i="1"/>
  <c r="E111" i="1"/>
  <c r="M13" i="1"/>
  <c r="I92" i="2"/>
  <c r="T13" i="24"/>
  <c r="J68" i="1"/>
  <c r="V7" i="1"/>
  <c r="K150" i="2"/>
  <c r="I154" i="2"/>
  <c r="B146" i="2"/>
  <c r="F137" i="2"/>
  <c r="E137" i="2"/>
  <c r="N49" i="4"/>
  <c r="L10" i="15"/>
  <c r="M10" i="15"/>
  <c r="Q10" i="15"/>
  <c r="J24" i="24"/>
  <c r="I10" i="1"/>
  <c r="J16" i="24"/>
  <c r="G64" i="1"/>
  <c r="E147" i="1"/>
  <c r="N5" i="4"/>
  <c r="F6" i="8"/>
  <c r="F146" i="1"/>
  <c r="F147" i="1"/>
  <c r="F148" i="1"/>
  <c r="F96" i="1"/>
  <c r="K25" i="24"/>
  <c r="M19" i="1"/>
  <c r="G78" i="1"/>
  <c r="E154" i="1"/>
  <c r="B141" i="2"/>
  <c r="B147" i="2"/>
  <c r="D120" i="2"/>
  <c r="B123" i="2"/>
  <c r="I77" i="2"/>
  <c r="K36" i="4"/>
  <c r="L36" i="4"/>
  <c r="K38" i="4"/>
  <c r="L38" i="4"/>
  <c r="K40" i="4"/>
  <c r="L40" i="4"/>
  <c r="K42" i="4"/>
  <c r="E20" i="3"/>
  <c r="E28" i="3"/>
  <c r="D63" i="3"/>
  <c r="K35" i="4"/>
  <c r="K37" i="4"/>
  <c r="K39" i="4"/>
  <c r="L39" i="4"/>
  <c r="K41" i="4"/>
  <c r="N11" i="3"/>
  <c r="A107" i="4"/>
  <c r="A29" i="14"/>
  <c r="A94" i="4"/>
  <c r="R37" i="4"/>
  <c r="L37" i="4"/>
  <c r="R31" i="4"/>
  <c r="J15" i="6"/>
  <c r="K37" i="6"/>
  <c r="H33" i="8"/>
  <c r="B74" i="11"/>
  <c r="K15" i="6"/>
  <c r="E141" i="1"/>
  <c r="E139" i="1"/>
  <c r="N24" i="24"/>
  <c r="P18" i="1"/>
  <c r="F23" i="24"/>
  <c r="E50" i="24"/>
  <c r="E63" i="1"/>
  <c r="E137" i="1"/>
  <c r="J137" i="1"/>
  <c r="K17" i="1"/>
  <c r="L23" i="24"/>
  <c r="F19" i="24"/>
  <c r="E46" i="24"/>
  <c r="E59" i="1"/>
  <c r="E110" i="1"/>
  <c r="F15" i="24"/>
  <c r="E42" i="24"/>
  <c r="E57" i="1"/>
  <c r="E6" i="1"/>
  <c r="K14" i="24"/>
  <c r="M8" i="1"/>
  <c r="G69" i="1"/>
  <c r="K13" i="24"/>
  <c r="M7" i="1"/>
  <c r="G68" i="1"/>
  <c r="E84" i="1"/>
  <c r="I87" i="2"/>
  <c r="F13" i="4"/>
  <c r="J6" i="4"/>
  <c r="F145" i="1"/>
  <c r="E138" i="1"/>
  <c r="E148" i="1"/>
  <c r="F131" i="1"/>
  <c r="F133" i="1"/>
  <c r="F134" i="1"/>
  <c r="Q22" i="24"/>
  <c r="S16" i="1"/>
  <c r="I75" i="1"/>
  <c r="E49" i="24"/>
  <c r="F22" i="24"/>
  <c r="E62" i="1"/>
  <c r="N21" i="24"/>
  <c r="H74" i="1"/>
  <c r="F124" i="1"/>
  <c r="E45" i="24"/>
  <c r="F18" i="24"/>
  <c r="E58" i="1"/>
  <c r="E10" i="1"/>
  <c r="P14" i="24"/>
  <c r="O6" i="1"/>
  <c r="I56" i="1"/>
  <c r="B154" i="2"/>
  <c r="I133" i="2"/>
  <c r="E120" i="2"/>
  <c r="M45" i="4"/>
  <c r="Q45" i="4"/>
  <c r="J45" i="4"/>
  <c r="A32" i="14"/>
  <c r="A119" i="4"/>
  <c r="A97" i="4"/>
  <c r="I8" i="14"/>
  <c r="H8" i="14"/>
  <c r="J8" i="14"/>
  <c r="F28" i="24"/>
  <c r="E55" i="24"/>
  <c r="E20" i="1"/>
  <c r="P24" i="24"/>
  <c r="O10" i="1"/>
  <c r="P16" i="24"/>
  <c r="K20" i="24"/>
  <c r="M14" i="1"/>
  <c r="G73" i="1"/>
  <c r="I146" i="2"/>
  <c r="I147" i="2"/>
  <c r="B133" i="2"/>
  <c r="K119" i="2"/>
  <c r="B115" i="2"/>
  <c r="B87" i="2"/>
  <c r="H28" i="8"/>
  <c r="F31" i="2"/>
  <c r="L7" i="3"/>
  <c r="O7" i="3"/>
  <c r="S7" i="3"/>
  <c r="J22" i="4"/>
  <c r="J19" i="4"/>
  <c r="M19" i="4"/>
  <c r="Q19" i="4"/>
  <c r="J18" i="4"/>
  <c r="Q11" i="15"/>
  <c r="L11" i="15"/>
  <c r="M11" i="15"/>
  <c r="N11" i="15"/>
  <c r="X8" i="15"/>
  <c r="G14" i="14"/>
  <c r="I14" i="14"/>
  <c r="F14" i="14"/>
  <c r="H14" i="14"/>
  <c r="J14" i="14"/>
  <c r="E97" i="1"/>
  <c r="E98" i="1"/>
  <c r="F27" i="24"/>
  <c r="E54" i="24"/>
  <c r="V24" i="24"/>
  <c r="U10" i="1"/>
  <c r="V16" i="24"/>
  <c r="K64" i="1"/>
  <c r="F20" i="24"/>
  <c r="E47" i="24"/>
  <c r="N15" i="24"/>
  <c r="P9" i="1"/>
  <c r="C69" i="11"/>
  <c r="M5" i="3"/>
  <c r="Q5" i="3"/>
  <c r="J5" i="3"/>
  <c r="D53" i="4"/>
  <c r="D67" i="4"/>
  <c r="N32" i="4"/>
  <c r="F33" i="4"/>
  <c r="J26" i="4"/>
  <c r="N20" i="4"/>
  <c r="O9" i="15"/>
  <c r="N9" i="15"/>
  <c r="AE7" i="15"/>
  <c r="C193" i="11"/>
  <c r="D96" i="2"/>
  <c r="P13" i="3"/>
  <c r="L14" i="3"/>
  <c r="G45" i="4"/>
  <c r="G47" i="4"/>
  <c r="G49" i="4"/>
  <c r="G51" i="4"/>
  <c r="G48" i="4"/>
  <c r="H48" i="4"/>
  <c r="G52" i="4"/>
  <c r="H47" i="4"/>
  <c r="J47" i="4"/>
  <c r="G46" i="4"/>
  <c r="H46" i="4"/>
  <c r="L42" i="4"/>
  <c r="B109" i="4"/>
  <c r="O10" i="15"/>
  <c r="N10" i="15"/>
  <c r="Q6" i="15"/>
  <c r="L6" i="15"/>
  <c r="M6" i="15"/>
  <c r="N6" i="15"/>
  <c r="E193" i="11"/>
  <c r="D193" i="11"/>
  <c r="C61" i="11"/>
  <c r="E61" i="11"/>
  <c r="K23" i="24"/>
  <c r="M17" i="1"/>
  <c r="K22" i="24"/>
  <c r="G75" i="1"/>
  <c r="E133" i="1"/>
  <c r="T21" i="24"/>
  <c r="V15" i="1"/>
  <c r="K21" i="24"/>
  <c r="G74" i="1"/>
  <c r="E123" i="1"/>
  <c r="J123" i="1"/>
  <c r="K15" i="1"/>
  <c r="L21" i="24"/>
  <c r="N18" i="24"/>
  <c r="P12" i="1"/>
  <c r="F17" i="24"/>
  <c r="E44" i="24"/>
  <c r="G43" i="24"/>
  <c r="H16" i="24"/>
  <c r="S14" i="24"/>
  <c r="J56" i="1"/>
  <c r="E41" i="24"/>
  <c r="F14" i="24"/>
  <c r="E56" i="1"/>
  <c r="E92" i="1"/>
  <c r="E88" i="1"/>
  <c r="J88" i="1"/>
  <c r="K8" i="1"/>
  <c r="L14" i="24"/>
  <c r="E40" i="24"/>
  <c r="F13" i="24"/>
  <c r="D150" i="2"/>
  <c r="I128" i="2"/>
  <c r="I134" i="2"/>
  <c r="B105" i="2"/>
  <c r="B116" i="2"/>
  <c r="K96" i="2"/>
  <c r="I100" i="2"/>
  <c r="I116" i="2"/>
  <c r="I82" i="2"/>
  <c r="B60" i="3"/>
  <c r="B65" i="3"/>
  <c r="C48" i="6"/>
  <c r="C26" i="3"/>
  <c r="C30" i="3"/>
  <c r="F24" i="6"/>
  <c r="H24" i="6"/>
  <c r="B61" i="3"/>
  <c r="C22" i="3"/>
  <c r="J13" i="3"/>
  <c r="G15" i="4"/>
  <c r="H15" i="4"/>
  <c r="G17" i="4"/>
  <c r="H17" i="4"/>
  <c r="G19" i="4"/>
  <c r="H19" i="4"/>
  <c r="G21" i="4"/>
  <c r="H21" i="4"/>
  <c r="G22" i="4"/>
  <c r="H22" i="4"/>
  <c r="D18" i="3"/>
  <c r="J7" i="3"/>
  <c r="G20" i="4"/>
  <c r="H20" i="4"/>
  <c r="H51" i="4"/>
  <c r="J51" i="4"/>
  <c r="G50" i="4"/>
  <c r="H50" i="4"/>
  <c r="N28" i="4"/>
  <c r="N21" i="4"/>
  <c r="G18" i="4"/>
  <c r="H18" i="4"/>
  <c r="G11" i="15"/>
  <c r="F11" i="15"/>
  <c r="R7" i="15"/>
  <c r="L7" i="15"/>
  <c r="D5" i="14"/>
  <c r="C153" i="11"/>
  <c r="B77" i="2"/>
  <c r="B93" i="2"/>
  <c r="K68" i="2"/>
  <c r="I72" i="2"/>
  <c r="F23" i="4"/>
  <c r="P11" i="3"/>
  <c r="L12" i="3"/>
  <c r="G36" i="4"/>
  <c r="H36" i="4"/>
  <c r="G38" i="4"/>
  <c r="H38" i="4"/>
  <c r="G40" i="4"/>
  <c r="H40" i="4"/>
  <c r="D20" i="3"/>
  <c r="D28" i="3"/>
  <c r="C63" i="3"/>
  <c r="O9" i="3"/>
  <c r="S9" i="3"/>
  <c r="J9" i="3"/>
  <c r="J52" i="4"/>
  <c r="H52" i="4"/>
  <c r="N40" i="4"/>
  <c r="N38" i="4"/>
  <c r="N36" i="4"/>
  <c r="G31" i="4"/>
  <c r="H31" i="4"/>
  <c r="D33" i="4"/>
  <c r="D61" i="4"/>
  <c r="B112" i="4"/>
  <c r="N15" i="4"/>
  <c r="W12" i="15"/>
  <c r="V12" i="15"/>
  <c r="U12" i="15"/>
  <c r="N12" i="15"/>
  <c r="O8" i="15"/>
  <c r="O5" i="15"/>
  <c r="H13" i="15"/>
  <c r="E16" i="7"/>
  <c r="C21" i="11"/>
  <c r="D16" i="7"/>
  <c r="H26" i="24"/>
  <c r="G53" i="24"/>
  <c r="F25" i="24"/>
  <c r="E52" i="24"/>
  <c r="F24" i="24"/>
  <c r="E51" i="24"/>
  <c r="F21" i="24"/>
  <c r="E48" i="24"/>
  <c r="U6" i="1"/>
  <c r="I6" i="1"/>
  <c r="D68" i="2"/>
  <c r="P9" i="3"/>
  <c r="L10" i="3"/>
  <c r="G32" i="4"/>
  <c r="H32" i="4"/>
  <c r="G26" i="4"/>
  <c r="H26" i="4"/>
  <c r="G28" i="4"/>
  <c r="H28" i="4"/>
  <c r="G30" i="4"/>
  <c r="H30" i="4"/>
  <c r="H49" i="4"/>
  <c r="H45" i="4"/>
  <c r="F53" i="4"/>
  <c r="J41" i="4"/>
  <c r="H35" i="4"/>
  <c r="N17" i="4"/>
  <c r="H16" i="4"/>
  <c r="D23" i="4"/>
  <c r="D58" i="4"/>
  <c r="AC11" i="15"/>
  <c r="G10" i="15"/>
  <c r="F10" i="15"/>
  <c r="G6" i="15"/>
  <c r="F6" i="15"/>
  <c r="E30" i="11"/>
  <c r="D30" i="11"/>
  <c r="C74" i="11"/>
  <c r="K14" i="6"/>
  <c r="K27" i="6"/>
  <c r="J14" i="6"/>
  <c r="C19" i="11"/>
  <c r="F20" i="8"/>
  <c r="B16" i="11"/>
  <c r="E13" i="7"/>
  <c r="H17" i="8"/>
  <c r="G27" i="10"/>
  <c r="C94" i="19"/>
  <c r="E94" i="19"/>
  <c r="K8" i="15"/>
  <c r="E8" i="15"/>
  <c r="D38" i="6"/>
  <c r="D42" i="6"/>
  <c r="D27" i="8"/>
  <c r="C22" i="11"/>
  <c r="D17" i="7"/>
  <c r="J17" i="7"/>
  <c r="F23" i="8"/>
  <c r="B105" i="11"/>
  <c r="G14" i="7"/>
  <c r="H14" i="7"/>
  <c r="E197" i="11"/>
  <c r="D197" i="11"/>
  <c r="B65" i="11"/>
  <c r="Q9" i="15"/>
  <c r="E9" i="15"/>
  <c r="V7" i="15"/>
  <c r="AC6" i="15"/>
  <c r="H7" i="14"/>
  <c r="D15" i="5"/>
  <c r="N26" i="6"/>
  <c r="B101" i="11"/>
  <c r="N13" i="6"/>
  <c r="R8" i="6"/>
  <c r="S21" i="6"/>
  <c r="C24" i="11"/>
  <c r="D19" i="7"/>
  <c r="J19" i="7"/>
  <c r="C17" i="11"/>
  <c r="E17" i="11"/>
  <c r="D14" i="7"/>
  <c r="G16" i="7"/>
  <c r="E14" i="7"/>
  <c r="M165" i="11"/>
  <c r="L165" i="11"/>
  <c r="W5" i="15"/>
  <c r="I16" i="7"/>
  <c r="E185" i="11"/>
  <c r="E141" i="11"/>
  <c r="D141" i="11"/>
  <c r="M121" i="11"/>
  <c r="L121" i="11"/>
  <c r="D61" i="11"/>
  <c r="G116" i="19"/>
  <c r="E116" i="19"/>
  <c r="I116" i="19"/>
  <c r="D18" i="7"/>
  <c r="J18" i="7"/>
  <c r="D24" i="8"/>
  <c r="D34" i="8"/>
  <c r="E18" i="8"/>
  <c r="E21" i="11"/>
  <c r="C65" i="11"/>
  <c r="C18" i="11"/>
  <c r="D15" i="7"/>
  <c r="J15" i="7"/>
  <c r="F19" i="8"/>
  <c r="I14" i="7"/>
  <c r="C25" i="11"/>
  <c r="E25" i="11"/>
  <c r="D21" i="11"/>
  <c r="D11" i="7"/>
  <c r="D6" i="7"/>
  <c r="H27" i="10"/>
  <c r="C119" i="19"/>
  <c r="E119" i="19"/>
  <c r="K116" i="19"/>
  <c r="F27" i="10"/>
  <c r="E25" i="8"/>
  <c r="E29" i="8"/>
  <c r="E33" i="8"/>
  <c r="E22" i="8"/>
  <c r="E27" i="8"/>
  <c r="E38" i="8"/>
  <c r="E23" i="8"/>
  <c r="E19" i="8"/>
  <c r="E34" i="8"/>
  <c r="E17" i="8"/>
  <c r="AC7" i="15"/>
  <c r="R8" i="15"/>
  <c r="L8" i="15"/>
  <c r="M14" i="6"/>
  <c r="N14" i="6"/>
  <c r="N27" i="6"/>
  <c r="R38" i="4"/>
  <c r="K31" i="4"/>
  <c r="L31" i="4"/>
  <c r="K26" i="4"/>
  <c r="K28" i="4"/>
  <c r="L28" i="4"/>
  <c r="K30" i="4"/>
  <c r="L30" i="4"/>
  <c r="K32" i="4"/>
  <c r="L32" i="4"/>
  <c r="K27" i="4"/>
  <c r="L27" i="4"/>
  <c r="E19" i="3"/>
  <c r="E27" i="3"/>
  <c r="D62" i="3"/>
  <c r="N9" i="3"/>
  <c r="K25" i="4"/>
  <c r="L25" i="4"/>
  <c r="K29" i="4"/>
  <c r="L29" i="4"/>
  <c r="R21" i="4"/>
  <c r="K15" i="4"/>
  <c r="L15" i="4"/>
  <c r="K17" i="4"/>
  <c r="L17" i="4"/>
  <c r="K19" i="4"/>
  <c r="E18" i="3"/>
  <c r="E26" i="3"/>
  <c r="D61" i="3"/>
  <c r="K21" i="4"/>
  <c r="L21" i="4"/>
  <c r="K16" i="4"/>
  <c r="L16" i="4"/>
  <c r="K22" i="4"/>
  <c r="N7" i="3"/>
  <c r="K20" i="4"/>
  <c r="L20" i="4"/>
  <c r="K18" i="4"/>
  <c r="L18" i="4"/>
  <c r="P14" i="3"/>
  <c r="T13" i="3"/>
  <c r="T14" i="3"/>
  <c r="N22" i="4"/>
  <c r="L22" i="4"/>
  <c r="E126" i="1"/>
  <c r="E102" i="1"/>
  <c r="J102" i="1"/>
  <c r="K12" i="1"/>
  <c r="E103" i="1"/>
  <c r="J103" i="1"/>
  <c r="N12" i="1"/>
  <c r="E105" i="1"/>
  <c r="E106" i="1"/>
  <c r="E104" i="1"/>
  <c r="F9" i="15"/>
  <c r="G9" i="15"/>
  <c r="N197" i="11"/>
  <c r="O197" i="11"/>
  <c r="G19" i="9"/>
  <c r="D105" i="11"/>
  <c r="E105" i="11"/>
  <c r="C149" i="11"/>
  <c r="F13" i="7"/>
  <c r="J17" i="8"/>
  <c r="B60" i="11"/>
  <c r="R17" i="4"/>
  <c r="I26" i="1"/>
  <c r="I27" i="1"/>
  <c r="J12" i="24"/>
  <c r="V8" i="15"/>
  <c r="AD12" i="15"/>
  <c r="X12" i="15"/>
  <c r="R40" i="4"/>
  <c r="N7" i="15"/>
  <c r="M7" i="15"/>
  <c r="N51" i="4"/>
  <c r="D22" i="3"/>
  <c r="D26" i="3"/>
  <c r="E150" i="2"/>
  <c r="F150" i="2"/>
  <c r="D17" i="11"/>
  <c r="E96" i="2"/>
  <c r="F96" i="2"/>
  <c r="V9" i="15"/>
  <c r="L26" i="4"/>
  <c r="J33" i="4"/>
  <c r="N26" i="4"/>
  <c r="D25" i="11"/>
  <c r="E125" i="1"/>
  <c r="N45" i="4"/>
  <c r="J53" i="4"/>
  <c r="C121" i="2"/>
  <c r="O26" i="1"/>
  <c r="O27" i="1"/>
  <c r="P12" i="24"/>
  <c r="E130" i="1"/>
  <c r="J130" i="1"/>
  <c r="K16" i="1"/>
  <c r="L22" i="24"/>
  <c r="T22" i="24"/>
  <c r="J75" i="1"/>
  <c r="V16" i="1"/>
  <c r="E146" i="1"/>
  <c r="E145" i="1"/>
  <c r="J145" i="1"/>
  <c r="N18" i="1"/>
  <c r="O24" i="24"/>
  <c r="N13" i="24"/>
  <c r="H68" i="1"/>
  <c r="N15" i="6"/>
  <c r="N37" i="6"/>
  <c r="J33" i="8"/>
  <c r="B118" i="11"/>
  <c r="M15" i="6"/>
  <c r="B134" i="2"/>
  <c r="E132" i="1"/>
  <c r="W13" i="24"/>
  <c r="K68" i="1"/>
  <c r="I85" i="1"/>
  <c r="I93" i="2"/>
  <c r="N19" i="24"/>
  <c r="H72" i="1"/>
  <c r="P13" i="1"/>
  <c r="E155" i="1"/>
  <c r="E153" i="1"/>
  <c r="E113" i="1"/>
  <c r="B30" i="14"/>
  <c r="B111" i="4"/>
  <c r="B114" i="4"/>
  <c r="D63" i="4"/>
  <c r="B95" i="4"/>
  <c r="C5" i="5"/>
  <c r="C4" i="18"/>
  <c r="L96" i="2"/>
  <c r="M96" i="2"/>
  <c r="X6" i="15"/>
  <c r="S6" i="15"/>
  <c r="R32" i="4"/>
  <c r="N18" i="4"/>
  <c r="M119" i="2"/>
  <c r="L119" i="2"/>
  <c r="H29" i="24"/>
  <c r="G56" i="24"/>
  <c r="J14" i="7"/>
  <c r="J7" i="14"/>
  <c r="S9" i="15"/>
  <c r="T9" i="15"/>
  <c r="X9" i="15"/>
  <c r="H23" i="8"/>
  <c r="B22" i="11"/>
  <c r="M30" i="11"/>
  <c r="L30" i="11"/>
  <c r="N41" i="4"/>
  <c r="L41" i="4"/>
  <c r="D117" i="4"/>
  <c r="P10" i="3"/>
  <c r="T9" i="3"/>
  <c r="T10" i="3"/>
  <c r="U26" i="1"/>
  <c r="U27" i="1"/>
  <c r="V12" i="24"/>
  <c r="J16" i="7"/>
  <c r="R15" i="4"/>
  <c r="C113" i="4"/>
  <c r="D153" i="11"/>
  <c r="E153" i="11"/>
  <c r="Y7" i="15"/>
  <c r="S7" i="15"/>
  <c r="R28" i="4"/>
  <c r="C121" i="4"/>
  <c r="C108" i="4"/>
  <c r="H23" i="4"/>
  <c r="E58" i="4"/>
  <c r="Q18" i="24"/>
  <c r="S12" i="1"/>
  <c r="I71" i="1"/>
  <c r="W21" i="24"/>
  <c r="K74" i="1"/>
  <c r="I127" i="1"/>
  <c r="N23" i="24"/>
  <c r="P17" i="1"/>
  <c r="H76" i="1"/>
  <c r="V10" i="15"/>
  <c r="R20" i="4"/>
  <c r="B32" i="14"/>
  <c r="B119" i="4"/>
  <c r="B122" i="4"/>
  <c r="D69" i="4"/>
  <c r="B97" i="4"/>
  <c r="AE8" i="15"/>
  <c r="X11" i="15"/>
  <c r="S11" i="15"/>
  <c r="P7" i="3"/>
  <c r="L8" i="3"/>
  <c r="E119" i="1"/>
  <c r="E118" i="1"/>
  <c r="E116" i="1"/>
  <c r="J116" i="1"/>
  <c r="K14" i="1"/>
  <c r="L20" i="24"/>
  <c r="E120" i="1"/>
  <c r="E144" i="1"/>
  <c r="J144" i="1"/>
  <c r="K18" i="1"/>
  <c r="L24" i="24"/>
  <c r="E124" i="1"/>
  <c r="J124" i="1"/>
  <c r="N15" i="1"/>
  <c r="O21" i="24"/>
  <c r="N6" i="4"/>
  <c r="F12" i="24"/>
  <c r="E39" i="24"/>
  <c r="E26" i="1"/>
  <c r="E140" i="1"/>
  <c r="E74" i="11"/>
  <c r="E16" i="10"/>
  <c r="D74" i="11"/>
  <c r="C118" i="11"/>
  <c r="O36" i="4"/>
  <c r="O38" i="4"/>
  <c r="P38" i="4"/>
  <c r="O40" i="4"/>
  <c r="P40" i="4"/>
  <c r="O41" i="4"/>
  <c r="O42" i="4"/>
  <c r="P42" i="4"/>
  <c r="R11" i="3"/>
  <c r="O35" i="4"/>
  <c r="O37" i="4"/>
  <c r="P37" i="4"/>
  <c r="O39" i="4"/>
  <c r="P39" i="4"/>
  <c r="F20" i="3"/>
  <c r="F28" i="3"/>
  <c r="E63" i="3"/>
  <c r="F120" i="2"/>
  <c r="E134" i="1"/>
  <c r="X10" i="15"/>
  <c r="S10" i="15"/>
  <c r="T10" i="15"/>
  <c r="C138" i="2"/>
  <c r="H84" i="1"/>
  <c r="H85" i="1"/>
  <c r="E82" i="1"/>
  <c r="E152" i="1"/>
  <c r="H30" i="24"/>
  <c r="E25" i="6"/>
  <c r="G57" i="24"/>
  <c r="C12" i="11"/>
  <c r="E112" i="1"/>
  <c r="B18" i="11"/>
  <c r="H19" i="8"/>
  <c r="AD5" i="15"/>
  <c r="D101" i="11"/>
  <c r="C145" i="11"/>
  <c r="E101" i="11"/>
  <c r="D65" i="11"/>
  <c r="E65" i="11"/>
  <c r="C109" i="11"/>
  <c r="B19" i="11"/>
  <c r="AC12" i="15"/>
  <c r="D84" i="11"/>
  <c r="C62" i="14"/>
  <c r="I51" i="6"/>
  <c r="G15" i="5"/>
  <c r="B69" i="11"/>
  <c r="G134" i="1"/>
  <c r="G133" i="1"/>
  <c r="G132" i="1"/>
  <c r="N14" i="24"/>
  <c r="H69" i="1"/>
  <c r="P8" i="1"/>
  <c r="Q24" i="24"/>
  <c r="S18" i="1"/>
  <c r="I77" i="1"/>
  <c r="E127" i="1"/>
  <c r="R49" i="4"/>
  <c r="L150" i="2"/>
  <c r="M150" i="2"/>
  <c r="E85" i="1"/>
  <c r="N21" i="11"/>
  <c r="O21" i="11"/>
  <c r="C19" i="9"/>
  <c r="Q13" i="6"/>
  <c r="P13" i="6"/>
  <c r="Q26" i="6"/>
  <c r="B145" i="11"/>
  <c r="F5" i="14"/>
  <c r="F8" i="15"/>
  <c r="G8" i="15"/>
  <c r="C60" i="11"/>
  <c r="D16" i="10"/>
  <c r="B29" i="14"/>
  <c r="D60" i="4"/>
  <c r="B107" i="4"/>
  <c r="B110" i="4"/>
  <c r="H53" i="4"/>
  <c r="E67" i="4"/>
  <c r="C120" i="4"/>
  <c r="E68" i="2"/>
  <c r="C159" i="2"/>
  <c r="F68" i="2"/>
  <c r="O13" i="15"/>
  <c r="V5" i="15"/>
  <c r="R36" i="4"/>
  <c r="P36" i="4"/>
  <c r="N52" i="4"/>
  <c r="P12" i="3"/>
  <c r="T11" i="3"/>
  <c r="T12" i="3"/>
  <c r="L68" i="2"/>
  <c r="M68" i="2"/>
  <c r="C109" i="4"/>
  <c r="K45" i="4"/>
  <c r="L45" i="4"/>
  <c r="K47" i="4"/>
  <c r="L47" i="4"/>
  <c r="K49" i="4"/>
  <c r="L49" i="4"/>
  <c r="K48" i="4"/>
  <c r="L48" i="4"/>
  <c r="K51" i="4"/>
  <c r="L51" i="4"/>
  <c r="N13" i="3"/>
  <c r="E21" i="3"/>
  <c r="E29" i="3"/>
  <c r="D64" i="3"/>
  <c r="K46" i="4"/>
  <c r="L46" i="4"/>
  <c r="K50" i="4"/>
  <c r="L50" i="4"/>
  <c r="K52" i="4"/>
  <c r="L52" i="4"/>
  <c r="D121" i="4"/>
  <c r="N47" i="4"/>
  <c r="J23" i="4"/>
  <c r="E17" i="3"/>
  <c r="K11" i="4"/>
  <c r="L11" i="4"/>
  <c r="K8" i="4"/>
  <c r="L8" i="4"/>
  <c r="L22" i="6"/>
  <c r="K7" i="4"/>
  <c r="K6" i="4"/>
  <c r="L6" i="4"/>
  <c r="L20" i="6"/>
  <c r="N20" i="6"/>
  <c r="M7" i="6"/>
  <c r="N5" i="3"/>
  <c r="K5" i="4"/>
  <c r="L5" i="4"/>
  <c r="K12" i="4"/>
  <c r="L12" i="4"/>
  <c r="K9" i="4"/>
  <c r="L9" i="4"/>
  <c r="K10" i="4"/>
  <c r="Q15" i="24"/>
  <c r="S9" i="1"/>
  <c r="I70" i="1"/>
  <c r="N19" i="4"/>
  <c r="L19" i="4"/>
  <c r="J28" i="8"/>
  <c r="G31" i="2"/>
  <c r="N20" i="24"/>
  <c r="P14" i="1"/>
  <c r="H73" i="1"/>
  <c r="E53" i="24"/>
  <c r="F26" i="24"/>
  <c r="E117" i="1"/>
  <c r="F16" i="24"/>
  <c r="E43" i="24"/>
  <c r="F126" i="1"/>
  <c r="F127" i="1"/>
  <c r="F125" i="1"/>
  <c r="E81" i="1"/>
  <c r="J81" i="1"/>
  <c r="K7" i="1"/>
  <c r="E131" i="1"/>
  <c r="J131" i="1"/>
  <c r="N16" i="1"/>
  <c r="O22" i="24"/>
  <c r="E90" i="1"/>
  <c r="E96" i="1"/>
  <c r="J96" i="1"/>
  <c r="N9" i="1"/>
  <c r="O15" i="24"/>
  <c r="E99" i="1"/>
  <c r="E95" i="1"/>
  <c r="J95" i="1"/>
  <c r="K9" i="1"/>
  <c r="L15" i="24"/>
  <c r="E89" i="1"/>
  <c r="N25" i="24"/>
  <c r="P19" i="1"/>
  <c r="H78" i="1"/>
  <c r="R5" i="4"/>
  <c r="E91" i="1"/>
  <c r="E83" i="1"/>
  <c r="N30" i="4"/>
  <c r="D4" i="7"/>
  <c r="F4" i="8"/>
  <c r="D3" i="8"/>
  <c r="C6" i="11"/>
  <c r="D120" i="4"/>
  <c r="R30" i="4"/>
  <c r="R19" i="4"/>
  <c r="T15" i="24"/>
  <c r="V9" i="1"/>
  <c r="J70" i="1"/>
  <c r="O52" i="4"/>
  <c r="O45" i="4"/>
  <c r="O47" i="4"/>
  <c r="O49" i="4"/>
  <c r="P49" i="4"/>
  <c r="F21" i="3"/>
  <c r="F29" i="3"/>
  <c r="E64" i="3"/>
  <c r="O48" i="4"/>
  <c r="P48" i="4"/>
  <c r="R13" i="3"/>
  <c r="O51" i="4"/>
  <c r="O50" i="4"/>
  <c r="P50" i="4"/>
  <c r="O46" i="4"/>
  <c r="P46" i="4"/>
  <c r="J69" i="2"/>
  <c r="D145" i="11"/>
  <c r="E145" i="11"/>
  <c r="C189" i="11"/>
  <c r="C17" i="19"/>
  <c r="D25" i="10"/>
  <c r="J151" i="2"/>
  <c r="J127" i="1"/>
  <c r="W15" i="1"/>
  <c r="X21" i="24"/>
  <c r="Q14" i="24"/>
  <c r="I69" i="1"/>
  <c r="S8" i="1"/>
  <c r="E109" i="11"/>
  <c r="D109" i="11"/>
  <c r="D13" i="8"/>
  <c r="E28" i="6"/>
  <c r="D41" i="6"/>
  <c r="D43" i="6"/>
  <c r="F29" i="24"/>
  <c r="E56" i="24"/>
  <c r="R6" i="4"/>
  <c r="Z11" i="15"/>
  <c r="AA11" i="15"/>
  <c r="AE11" i="15"/>
  <c r="AB11" i="15"/>
  <c r="AC10" i="15"/>
  <c r="T18" i="24"/>
  <c r="V12" i="1"/>
  <c r="J71" i="1"/>
  <c r="I21" i="7"/>
  <c r="V29" i="24"/>
  <c r="I4" i="7"/>
  <c r="P41" i="4"/>
  <c r="E117" i="4"/>
  <c r="R41" i="4"/>
  <c r="R18" i="4"/>
  <c r="E31" i="11"/>
  <c r="Q19" i="24"/>
  <c r="I72" i="1"/>
  <c r="S13" i="1"/>
  <c r="F83" i="1"/>
  <c r="F82" i="1"/>
  <c r="F85" i="1"/>
  <c r="F84" i="1"/>
  <c r="J84" i="1"/>
  <c r="T7" i="1"/>
  <c r="W22" i="24"/>
  <c r="K75" i="1"/>
  <c r="I134" i="1"/>
  <c r="D121" i="2"/>
  <c r="J30" i="24"/>
  <c r="C49" i="6"/>
  <c r="C117" i="19"/>
  <c r="H25" i="10"/>
  <c r="Y8" i="15"/>
  <c r="S8" i="15"/>
  <c r="B6" i="11"/>
  <c r="H4" i="8"/>
  <c r="J83" i="1"/>
  <c r="Q7" i="1"/>
  <c r="Q25" i="24"/>
  <c r="S19" i="1"/>
  <c r="I78" i="1"/>
  <c r="F118" i="1"/>
  <c r="F119" i="1"/>
  <c r="F120" i="1"/>
  <c r="F117" i="1"/>
  <c r="B113" i="11"/>
  <c r="O7" i="4"/>
  <c r="O11" i="4"/>
  <c r="P11" i="4"/>
  <c r="O12" i="4"/>
  <c r="P12" i="4"/>
  <c r="O5" i="4"/>
  <c r="P5" i="4"/>
  <c r="O8" i="4"/>
  <c r="P8" i="4"/>
  <c r="O10" i="4"/>
  <c r="R5" i="3"/>
  <c r="O9" i="4"/>
  <c r="O6" i="4"/>
  <c r="P6" i="4"/>
  <c r="F17" i="3"/>
  <c r="AC5" i="15"/>
  <c r="V13" i="15"/>
  <c r="S13" i="6"/>
  <c r="T26" i="6"/>
  <c r="B189" i="11"/>
  <c r="T24" i="24"/>
  <c r="V18" i="1"/>
  <c r="J77" i="1"/>
  <c r="K51" i="6"/>
  <c r="J51" i="6"/>
  <c r="M51" i="6"/>
  <c r="L51" i="6"/>
  <c r="O65" i="11"/>
  <c r="D19" i="9"/>
  <c r="N65" i="11"/>
  <c r="E18" i="11"/>
  <c r="C62" i="11"/>
  <c r="D18" i="11"/>
  <c r="D138" i="2"/>
  <c r="P8" i="3"/>
  <c r="T7" i="3"/>
  <c r="T8" i="3"/>
  <c r="F141" i="1"/>
  <c r="F140" i="1"/>
  <c r="F139" i="1"/>
  <c r="F138" i="1"/>
  <c r="J138" i="1"/>
  <c r="N17" i="1"/>
  <c r="O23" i="24"/>
  <c r="T7" i="15"/>
  <c r="U7" i="15"/>
  <c r="B66" i="11"/>
  <c r="J23" i="8"/>
  <c r="Z6" i="15"/>
  <c r="AA6" i="15"/>
  <c r="AE6" i="15"/>
  <c r="J97" i="2"/>
  <c r="P15" i="6"/>
  <c r="Q15" i="6"/>
  <c r="Q37" i="6"/>
  <c r="L33" i="8"/>
  <c r="B162" i="11"/>
  <c r="P29" i="24"/>
  <c r="G21" i="7"/>
  <c r="G4" i="7"/>
  <c r="P45" i="4"/>
  <c r="N53" i="4"/>
  <c r="R45" i="4"/>
  <c r="R26" i="4"/>
  <c r="N33" i="4"/>
  <c r="AC9" i="15"/>
  <c r="N17" i="11"/>
  <c r="O17" i="11"/>
  <c r="C18" i="9"/>
  <c r="C16" i="19"/>
  <c r="C61" i="3"/>
  <c r="D30" i="3"/>
  <c r="I24" i="6"/>
  <c r="K24" i="6"/>
  <c r="Z12" i="15"/>
  <c r="AE12" i="15"/>
  <c r="AG12" i="15"/>
  <c r="E60" i="11"/>
  <c r="D60" i="11"/>
  <c r="C104" i="11"/>
  <c r="L18" i="24"/>
  <c r="O15" i="4"/>
  <c r="P15" i="4"/>
  <c r="O17" i="4"/>
  <c r="P17" i="4"/>
  <c r="O19" i="4"/>
  <c r="P19" i="4"/>
  <c r="O18" i="4"/>
  <c r="P18" i="4"/>
  <c r="O21" i="4"/>
  <c r="P21" i="4"/>
  <c r="O16" i="4"/>
  <c r="P16" i="4"/>
  <c r="F18" i="3"/>
  <c r="F26" i="3"/>
  <c r="E61" i="3"/>
  <c r="R7" i="3"/>
  <c r="O20" i="4"/>
  <c r="P20" i="4"/>
  <c r="O22" i="4"/>
  <c r="O26" i="4"/>
  <c r="P26" i="4"/>
  <c r="O28" i="4"/>
  <c r="P28" i="4"/>
  <c r="O30" i="4"/>
  <c r="P30" i="4"/>
  <c r="O31" i="4"/>
  <c r="P31" i="4"/>
  <c r="F19" i="3"/>
  <c r="F27" i="3"/>
  <c r="E62" i="3"/>
  <c r="O32" i="4"/>
  <c r="P32" i="4"/>
  <c r="O27" i="4"/>
  <c r="P27" i="4"/>
  <c r="P33" i="4"/>
  <c r="R9" i="3"/>
  <c r="O25" i="4"/>
  <c r="P25" i="4"/>
  <c r="O29" i="4"/>
  <c r="P29" i="4"/>
  <c r="J117" i="1"/>
  <c r="N14" i="1"/>
  <c r="O20" i="24"/>
  <c r="Q20" i="24"/>
  <c r="S14" i="1"/>
  <c r="I73" i="1"/>
  <c r="G97" i="1"/>
  <c r="J97" i="1"/>
  <c r="Q9" i="1"/>
  <c r="R15" i="24"/>
  <c r="G98" i="1"/>
  <c r="G99" i="1"/>
  <c r="E22" i="3"/>
  <c r="E25" i="3"/>
  <c r="C69" i="2"/>
  <c r="D159" i="2"/>
  <c r="B94" i="4"/>
  <c r="D128" i="11"/>
  <c r="J15" i="5"/>
  <c r="D62" i="14"/>
  <c r="N51" i="6"/>
  <c r="J85" i="1"/>
  <c r="W7" i="1"/>
  <c r="M84" i="11"/>
  <c r="L84" i="11"/>
  <c r="D10" i="9"/>
  <c r="C33" i="19"/>
  <c r="D19" i="11"/>
  <c r="E19" i="11"/>
  <c r="F19" i="11"/>
  <c r="C63" i="11"/>
  <c r="J82" i="1"/>
  <c r="N7" i="1"/>
  <c r="T11" i="15"/>
  <c r="U11" i="15"/>
  <c r="Q23" i="24"/>
  <c r="S17" i="1"/>
  <c r="I76" i="1"/>
  <c r="G106" i="1"/>
  <c r="G104" i="1"/>
  <c r="J104" i="1"/>
  <c r="Q12" i="1"/>
  <c r="G105" i="1"/>
  <c r="AF7" i="15"/>
  <c r="AG7" i="15"/>
  <c r="Z7" i="15"/>
  <c r="V30" i="24"/>
  <c r="X49" i="6"/>
  <c r="AE9" i="15"/>
  <c r="AG9" i="15"/>
  <c r="AH9" i="15"/>
  <c r="Z9" i="15"/>
  <c r="AA9" i="15"/>
  <c r="F5" i="5"/>
  <c r="D4" i="18"/>
  <c r="B104" i="11"/>
  <c r="L17" i="8"/>
  <c r="G13" i="7"/>
  <c r="O105" i="11"/>
  <c r="E18" i="9"/>
  <c r="C66" i="19"/>
  <c r="N105" i="11"/>
  <c r="J126" i="1"/>
  <c r="T15" i="1"/>
  <c r="U21" i="24"/>
  <c r="N23" i="4"/>
  <c r="M8" i="15"/>
  <c r="N8" i="15"/>
  <c r="F154" i="1"/>
  <c r="F155" i="1"/>
  <c r="F153" i="1"/>
  <c r="F152" i="1"/>
  <c r="J152" i="1"/>
  <c r="N19" i="1"/>
  <c r="O25" i="24"/>
  <c r="L28" i="8"/>
  <c r="H31" i="2"/>
  <c r="N28" i="8"/>
  <c r="P47" i="4"/>
  <c r="R47" i="4"/>
  <c r="R52" i="4"/>
  <c r="P52" i="4"/>
  <c r="E21" i="19"/>
  <c r="G147" i="1"/>
  <c r="G148" i="1"/>
  <c r="G146" i="1"/>
  <c r="J146" i="1"/>
  <c r="Q18" i="1"/>
  <c r="R24" i="24"/>
  <c r="F90" i="1"/>
  <c r="F91" i="1"/>
  <c r="F89" i="1"/>
  <c r="J89" i="1"/>
  <c r="N8" i="1"/>
  <c r="O14" i="24"/>
  <c r="F92" i="1"/>
  <c r="C113" i="11"/>
  <c r="E69" i="11"/>
  <c r="D69" i="11"/>
  <c r="L101" i="11"/>
  <c r="M101" i="11"/>
  <c r="J19" i="8"/>
  <c r="B62" i="11"/>
  <c r="AE10" i="15"/>
  <c r="AG10" i="15"/>
  <c r="AH10" i="15"/>
  <c r="Z10" i="15"/>
  <c r="AA10" i="15"/>
  <c r="S36" i="4"/>
  <c r="T36" i="4"/>
  <c r="S38" i="4"/>
  <c r="T38" i="4"/>
  <c r="S40" i="4"/>
  <c r="S41" i="4"/>
  <c r="G20" i="3"/>
  <c r="G28" i="3"/>
  <c r="F63" i="3"/>
  <c r="S35" i="4"/>
  <c r="S39" i="4"/>
  <c r="T39" i="4"/>
  <c r="S37" i="4"/>
  <c r="T37" i="4"/>
  <c r="S42" i="4"/>
  <c r="T42" i="4"/>
  <c r="L74" i="11"/>
  <c r="M74" i="11"/>
  <c r="U10" i="15"/>
  <c r="D29" i="14"/>
  <c r="C107" i="4"/>
  <c r="C110" i="4"/>
  <c r="E60" i="4"/>
  <c r="C94" i="4"/>
  <c r="O153" i="11"/>
  <c r="F19" i="9"/>
  <c r="N153" i="11"/>
  <c r="D22" i="11"/>
  <c r="E22" i="11"/>
  <c r="C66" i="11"/>
  <c r="J120" i="2"/>
  <c r="T6" i="15"/>
  <c r="U6" i="15"/>
  <c r="F113" i="1"/>
  <c r="F112" i="1"/>
  <c r="F111" i="1"/>
  <c r="F110" i="1"/>
  <c r="J110" i="1"/>
  <c r="N13" i="1"/>
  <c r="O19" i="24"/>
  <c r="J132" i="1"/>
  <c r="Q16" i="1"/>
  <c r="R22" i="24"/>
  <c r="E118" i="11"/>
  <c r="F16" i="10"/>
  <c r="C162" i="11"/>
  <c r="D118" i="11"/>
  <c r="H133" i="1"/>
  <c r="J133" i="1"/>
  <c r="T16" i="1"/>
  <c r="U22" i="24"/>
  <c r="H134" i="1"/>
  <c r="J134" i="1"/>
  <c r="W16" i="1"/>
  <c r="X22" i="24"/>
  <c r="P30" i="24"/>
  <c r="N49" i="6"/>
  <c r="M25" i="11"/>
  <c r="L25" i="11"/>
  <c r="U9" i="15"/>
  <c r="C97" i="2"/>
  <c r="C151" i="2"/>
  <c r="R51" i="4"/>
  <c r="P51" i="4"/>
  <c r="E121" i="4"/>
  <c r="T40" i="4"/>
  <c r="AC8" i="15"/>
  <c r="J29" i="24"/>
  <c r="E21" i="7"/>
  <c r="E4" i="7"/>
  <c r="D149" i="11"/>
  <c r="E149" i="11"/>
  <c r="O18" i="24"/>
  <c r="R22" i="4"/>
  <c r="R23" i="4"/>
  <c r="P22" i="4"/>
  <c r="D109" i="4"/>
  <c r="D108" i="4"/>
  <c r="L23" i="4"/>
  <c r="F58" i="4"/>
  <c r="L33" i="4"/>
  <c r="F61" i="4"/>
  <c r="D112" i="4"/>
  <c r="D113" i="4"/>
  <c r="Q14" i="6"/>
  <c r="P14" i="6"/>
  <c r="Q27" i="6"/>
  <c r="G25" i="10"/>
  <c r="C92" i="19"/>
  <c r="B157" i="11"/>
  <c r="L128" i="11"/>
  <c r="M128" i="11"/>
  <c r="S15" i="4"/>
  <c r="T15" i="4"/>
  <c r="S17" i="4"/>
  <c r="T17" i="4"/>
  <c r="S19" i="4"/>
  <c r="S22" i="4"/>
  <c r="T22" i="4"/>
  <c r="S20" i="4"/>
  <c r="T20" i="4"/>
  <c r="S18" i="4"/>
  <c r="G18" i="3"/>
  <c r="G26" i="3"/>
  <c r="F61" i="3"/>
  <c r="S21" i="4"/>
  <c r="T21" i="4"/>
  <c r="S16" i="4"/>
  <c r="T16" i="4"/>
  <c r="AA12" i="15"/>
  <c r="AB12" i="15"/>
  <c r="R33" i="4"/>
  <c r="AG6" i="15"/>
  <c r="AH6" i="15"/>
  <c r="AI6" i="15"/>
  <c r="B110" i="11"/>
  <c r="L23" i="8"/>
  <c r="C42" i="19"/>
  <c r="E25" i="10"/>
  <c r="W24" i="24"/>
  <c r="K77" i="1"/>
  <c r="I148" i="1"/>
  <c r="F25" i="3"/>
  <c r="F22" i="3"/>
  <c r="T25" i="24"/>
  <c r="J78" i="1"/>
  <c r="V19" i="1"/>
  <c r="E6" i="11"/>
  <c r="C50" i="11"/>
  <c r="D6" i="11"/>
  <c r="E49" i="6"/>
  <c r="E121" i="2"/>
  <c r="G112" i="1"/>
  <c r="G113" i="1"/>
  <c r="G111" i="1"/>
  <c r="T41" i="4"/>
  <c r="F117" i="4"/>
  <c r="W18" i="24"/>
  <c r="K71" i="1"/>
  <c r="I106" i="1"/>
  <c r="N109" i="11"/>
  <c r="O109" i="11"/>
  <c r="E19" i="9"/>
  <c r="M145" i="11"/>
  <c r="L145" i="11"/>
  <c r="C25" i="9"/>
  <c r="C23" i="19"/>
  <c r="L19" i="8"/>
  <c r="B106" i="11"/>
  <c r="M69" i="11"/>
  <c r="L69" i="11"/>
  <c r="G19" i="11"/>
  <c r="N19" i="11"/>
  <c r="D69" i="2"/>
  <c r="B160" i="2"/>
  <c r="D60" i="3"/>
  <c r="D65" i="3"/>
  <c r="N48" i="6"/>
  <c r="E30" i="3"/>
  <c r="L24" i="6"/>
  <c r="G61" i="4"/>
  <c r="E112" i="4"/>
  <c r="O60" i="11"/>
  <c r="D17" i="9"/>
  <c r="N60" i="11"/>
  <c r="AB9" i="15"/>
  <c r="S15" i="6"/>
  <c r="T37" i="6"/>
  <c r="N33" i="8"/>
  <c r="B206" i="11"/>
  <c r="K97" i="2"/>
  <c r="C110" i="11"/>
  <c r="E66" i="11"/>
  <c r="D66" i="11"/>
  <c r="O22" i="6"/>
  <c r="AG11" i="15"/>
  <c r="AH11" i="15"/>
  <c r="AI11" i="15"/>
  <c r="F121" i="2"/>
  <c r="E17" i="19"/>
  <c r="I17" i="19"/>
  <c r="G17" i="19"/>
  <c r="K17" i="19"/>
  <c r="F30" i="14"/>
  <c r="D111" i="4"/>
  <c r="D114" i="4"/>
  <c r="F63" i="4"/>
  <c r="D95" i="4"/>
  <c r="D151" i="2"/>
  <c r="J111" i="1"/>
  <c r="Q13" i="1"/>
  <c r="R19" i="24"/>
  <c r="E62" i="11"/>
  <c r="F62" i="11"/>
  <c r="D62" i="11"/>
  <c r="C106" i="11"/>
  <c r="E104" i="11"/>
  <c r="C148" i="11"/>
  <c r="D104" i="11"/>
  <c r="AA7" i="15"/>
  <c r="AB7" i="15"/>
  <c r="T23" i="24"/>
  <c r="J76" i="1"/>
  <c r="V17" i="1"/>
  <c r="S14" i="6"/>
  <c r="T27" i="6"/>
  <c r="F29" i="14"/>
  <c r="F60" i="4"/>
  <c r="D94" i="4"/>
  <c r="D107" i="4"/>
  <c r="D110" i="4"/>
  <c r="O149" i="11"/>
  <c r="F18" i="9"/>
  <c r="N149" i="11"/>
  <c r="N10" i="1"/>
  <c r="D97" i="2"/>
  <c r="O49" i="6"/>
  <c r="L118" i="11"/>
  <c r="M118" i="11"/>
  <c r="O22" i="11"/>
  <c r="C20" i="9"/>
  <c r="N22" i="11"/>
  <c r="Y49" i="6"/>
  <c r="O51" i="6"/>
  <c r="R51" i="6"/>
  <c r="P51" i="6"/>
  <c r="Q51" i="6"/>
  <c r="I5" i="5"/>
  <c r="G120" i="1"/>
  <c r="G119" i="1"/>
  <c r="G118" i="1"/>
  <c r="J118" i="1"/>
  <c r="Q14" i="1"/>
  <c r="G19" i="3"/>
  <c r="G27" i="3"/>
  <c r="F62" i="3"/>
  <c r="S26" i="4"/>
  <c r="T26" i="4"/>
  <c r="S28" i="4"/>
  <c r="T28" i="4"/>
  <c r="S30" i="4"/>
  <c r="T30" i="4"/>
  <c r="S31" i="4"/>
  <c r="T31" i="4"/>
  <c r="S27" i="4"/>
  <c r="T27" i="4"/>
  <c r="S32" i="4"/>
  <c r="T32" i="4"/>
  <c r="S25" i="4"/>
  <c r="T25" i="4"/>
  <c r="S29" i="4"/>
  <c r="T29" i="4"/>
  <c r="E113" i="4"/>
  <c r="AI9" i="15"/>
  <c r="R53" i="4"/>
  <c r="G18" i="11"/>
  <c r="N18" i="11"/>
  <c r="T8" i="15"/>
  <c r="U8" i="15"/>
  <c r="I117" i="19"/>
  <c r="K117" i="19"/>
  <c r="G117" i="19"/>
  <c r="E117" i="19"/>
  <c r="T18" i="4"/>
  <c r="AI10" i="15"/>
  <c r="T14" i="24"/>
  <c r="V8" i="1"/>
  <c r="J69" i="1"/>
  <c r="K151" i="2"/>
  <c r="K69" i="2"/>
  <c r="H99" i="1"/>
  <c r="J99" i="1"/>
  <c r="W9" i="1"/>
  <c r="X15" i="24"/>
  <c r="H98" i="1"/>
  <c r="J98" i="1"/>
  <c r="T9" i="1"/>
  <c r="U15" i="24"/>
  <c r="T19" i="4"/>
  <c r="K120" i="2"/>
  <c r="B201" i="11"/>
  <c r="B148" i="11"/>
  <c r="H13" i="7"/>
  <c r="N17" i="8"/>
  <c r="E75" i="11"/>
  <c r="G140" i="1"/>
  <c r="G141" i="1"/>
  <c r="G139" i="1"/>
  <c r="J139" i="1"/>
  <c r="Q17" i="1"/>
  <c r="R23" i="24"/>
  <c r="G33" i="19"/>
  <c r="E33" i="19"/>
  <c r="I33" i="19"/>
  <c r="K33" i="19"/>
  <c r="T20" i="24"/>
  <c r="J73" i="1"/>
  <c r="V14" i="1"/>
  <c r="E109" i="4"/>
  <c r="P23" i="4"/>
  <c r="G58" i="4"/>
  <c r="E108" i="4"/>
  <c r="R18" i="24"/>
  <c r="I16" i="19"/>
  <c r="G16" i="19"/>
  <c r="E16" i="19"/>
  <c r="K16" i="19"/>
  <c r="F138" i="2"/>
  <c r="E138" i="2"/>
  <c r="H148" i="1"/>
  <c r="J148" i="1"/>
  <c r="W18" i="1"/>
  <c r="X24" i="24"/>
  <c r="H147" i="1"/>
  <c r="J147" i="1"/>
  <c r="T18" i="1"/>
  <c r="U24" i="24"/>
  <c r="E189" i="11"/>
  <c r="D189" i="11"/>
  <c r="AC13" i="15"/>
  <c r="S5" i="4"/>
  <c r="T5" i="4"/>
  <c r="S9" i="4"/>
  <c r="S6" i="4"/>
  <c r="T6" i="4"/>
  <c r="R20" i="6"/>
  <c r="S8" i="4"/>
  <c r="S12" i="4"/>
  <c r="S7" i="4"/>
  <c r="S11" i="4"/>
  <c r="S10" i="4"/>
  <c r="D113" i="11"/>
  <c r="E113" i="11"/>
  <c r="C157" i="11"/>
  <c r="G154" i="1"/>
  <c r="G155" i="1"/>
  <c r="G153" i="1"/>
  <c r="J153" i="1"/>
  <c r="Q19" i="1"/>
  <c r="R25" i="24"/>
  <c r="J4" i="8"/>
  <c r="AF8" i="15"/>
  <c r="AG8" i="15"/>
  <c r="Z8" i="15"/>
  <c r="T19" i="24"/>
  <c r="V13" i="1"/>
  <c r="J72" i="1"/>
  <c r="H31" i="11"/>
  <c r="J11" i="11"/>
  <c r="M31" i="11"/>
  <c r="H105" i="1"/>
  <c r="J105" i="1"/>
  <c r="T12" i="1"/>
  <c r="H106" i="1"/>
  <c r="J106" i="1"/>
  <c r="W12" i="1"/>
  <c r="AB10" i="15"/>
  <c r="G91" i="1"/>
  <c r="G92" i="1"/>
  <c r="G90" i="1"/>
  <c r="J90" i="1"/>
  <c r="Q8" i="1"/>
  <c r="R14" i="24"/>
  <c r="S51" i="4"/>
  <c r="T51" i="4"/>
  <c r="G21" i="3"/>
  <c r="G29" i="3"/>
  <c r="S45" i="4"/>
  <c r="T45" i="4"/>
  <c r="S47" i="4"/>
  <c r="T47" i="4"/>
  <c r="S49" i="4"/>
  <c r="T49" i="4"/>
  <c r="S52" i="4"/>
  <c r="T52" i="4"/>
  <c r="S48" i="4"/>
  <c r="T48" i="4"/>
  <c r="S50" i="4"/>
  <c r="T50" i="4"/>
  <c r="S46" i="4"/>
  <c r="T46" i="4"/>
  <c r="W15" i="24"/>
  <c r="K70" i="1"/>
  <c r="I99" i="1"/>
  <c r="F120" i="4"/>
  <c r="L151" i="2"/>
  <c r="M151" i="2"/>
  <c r="H30" i="14"/>
  <c r="G63" i="4"/>
  <c r="E95" i="4"/>
  <c r="E111" i="4"/>
  <c r="E114" i="4"/>
  <c r="B150" i="11"/>
  <c r="N19" i="8"/>
  <c r="B194" i="11"/>
  <c r="F25" i="10"/>
  <c r="C67" i="19"/>
  <c r="L5" i="5"/>
  <c r="C154" i="11"/>
  <c r="E110" i="11"/>
  <c r="D110" i="11"/>
  <c r="T23" i="4"/>
  <c r="H58" i="4"/>
  <c r="F108" i="4"/>
  <c r="L4" i="8"/>
  <c r="M113" i="11"/>
  <c r="L113" i="11"/>
  <c r="L189" i="11"/>
  <c r="M189" i="11"/>
  <c r="C139" i="2"/>
  <c r="W20" i="24"/>
  <c r="K73" i="1"/>
  <c r="I120" i="1"/>
  <c r="J140" i="1"/>
  <c r="T17" i="1"/>
  <c r="U23" i="24"/>
  <c r="M120" i="2"/>
  <c r="L120" i="2"/>
  <c r="L69" i="2"/>
  <c r="M69" i="2"/>
  <c r="H92" i="1"/>
  <c r="H91" i="1"/>
  <c r="J91" i="1"/>
  <c r="T8" i="1"/>
  <c r="U14" i="24"/>
  <c r="E97" i="2"/>
  <c r="F97" i="2"/>
  <c r="H141" i="1"/>
  <c r="H140" i="1"/>
  <c r="O104" i="11"/>
  <c r="N104" i="11"/>
  <c r="C160" i="2"/>
  <c r="F69" i="2"/>
  <c r="E69" i="2"/>
  <c r="G23" i="19"/>
  <c r="E23" i="19"/>
  <c r="K23" i="19"/>
  <c r="I23" i="19"/>
  <c r="C122" i="2"/>
  <c r="O6" i="11"/>
  <c r="N6" i="11"/>
  <c r="W25" i="24"/>
  <c r="K78" i="1"/>
  <c r="I155" i="1"/>
  <c r="E60" i="3"/>
  <c r="E65" i="3"/>
  <c r="S48" i="6"/>
  <c r="F30" i="3"/>
  <c r="O24" i="6"/>
  <c r="F109" i="4"/>
  <c r="G92" i="19"/>
  <c r="E92" i="19"/>
  <c r="I92" i="19"/>
  <c r="K92" i="19"/>
  <c r="H112" i="1"/>
  <c r="J112" i="1"/>
  <c r="T13" i="1"/>
  <c r="H113" i="1"/>
  <c r="H119" i="1"/>
  <c r="J119" i="1"/>
  <c r="T14" i="1"/>
  <c r="U20" i="24"/>
  <c r="H120" i="1"/>
  <c r="B192" i="11"/>
  <c r="I13" i="7"/>
  <c r="J13" i="7"/>
  <c r="W14" i="24"/>
  <c r="K69" i="1"/>
  <c r="I92" i="1"/>
  <c r="E119" i="11"/>
  <c r="E151" i="2"/>
  <c r="F151" i="2"/>
  <c r="L97" i="2"/>
  <c r="M97" i="2"/>
  <c r="D25" i="9"/>
  <c r="C48" i="19"/>
  <c r="H155" i="1"/>
  <c r="H154" i="1"/>
  <c r="J154" i="1"/>
  <c r="T19" i="1"/>
  <c r="U25" i="24"/>
  <c r="G42" i="19"/>
  <c r="E42" i="19"/>
  <c r="I42" i="19"/>
  <c r="K42" i="19"/>
  <c r="E10" i="9"/>
  <c r="C58" i="19"/>
  <c r="C192" i="11"/>
  <c r="E148" i="11"/>
  <c r="D148" i="11"/>
  <c r="W23" i="24"/>
  <c r="K76" i="1"/>
  <c r="I141" i="1"/>
  <c r="J141" i="1"/>
  <c r="W17" i="1"/>
  <c r="X23" i="24"/>
  <c r="G62" i="11"/>
  <c r="N62" i="11"/>
  <c r="W19" i="24"/>
  <c r="K72" i="1"/>
  <c r="I113" i="1"/>
  <c r="J113" i="1"/>
  <c r="W13" i="1"/>
  <c r="X19" i="24"/>
  <c r="AA8" i="15"/>
  <c r="AB8" i="15"/>
  <c r="G60" i="4"/>
  <c r="E94" i="4"/>
  <c r="E107" i="4"/>
  <c r="E110" i="4"/>
  <c r="H29" i="14"/>
  <c r="H75" i="11"/>
  <c r="J55" i="11"/>
  <c r="E4" i="18"/>
  <c r="O16" i="24"/>
  <c r="D20" i="14"/>
  <c r="O66" i="11"/>
  <c r="D20" i="9"/>
  <c r="N66" i="11"/>
  <c r="C40" i="19"/>
  <c r="G10" i="19"/>
  <c r="E106" i="11"/>
  <c r="F106" i="11"/>
  <c r="C150" i="11"/>
  <c r="D106" i="11"/>
  <c r="B154" i="11"/>
  <c r="N23" i="8"/>
  <c r="B198" i="11"/>
  <c r="E157" i="11"/>
  <c r="C201" i="11"/>
  <c r="D201" i="11"/>
  <c r="D157" i="11"/>
  <c r="U18" i="24"/>
  <c r="J70" i="2"/>
  <c r="J152" i="2"/>
  <c r="G106" i="11"/>
  <c r="N106" i="11"/>
  <c r="E26" i="10"/>
  <c r="C43" i="19"/>
  <c r="L157" i="11"/>
  <c r="M157" i="11"/>
  <c r="I40" i="19"/>
  <c r="G40" i="19"/>
  <c r="K40" i="19"/>
  <c r="E40" i="19"/>
  <c r="L75" i="11"/>
  <c r="O62" i="11"/>
  <c r="O148" i="11"/>
  <c r="N148" i="11"/>
  <c r="D192" i="11"/>
  <c r="E192" i="11"/>
  <c r="D160" i="2"/>
  <c r="C70" i="2"/>
  <c r="D139" i="2"/>
  <c r="E25" i="9"/>
  <c r="C73" i="19"/>
  <c r="E163" i="11"/>
  <c r="M75" i="11"/>
  <c r="C152" i="2"/>
  <c r="H119" i="11"/>
  <c r="J99" i="11"/>
  <c r="E17" i="9"/>
  <c r="C98" i="2"/>
  <c r="N110" i="11"/>
  <c r="O110" i="11"/>
  <c r="E20" i="9"/>
  <c r="C194" i="11"/>
  <c r="E194" i="11"/>
  <c r="E150" i="11"/>
  <c r="F150" i="11"/>
  <c r="D150" i="11"/>
  <c r="E154" i="11"/>
  <c r="D154" i="11"/>
  <c r="C198" i="11"/>
  <c r="E48" i="19"/>
  <c r="K48" i="19"/>
  <c r="G48" i="19"/>
  <c r="I48" i="19"/>
  <c r="J98" i="2"/>
  <c r="D122" i="2"/>
  <c r="C123" i="2"/>
  <c r="G21" i="19"/>
  <c r="J92" i="1"/>
  <c r="W8" i="1"/>
  <c r="J121" i="2"/>
  <c r="N4" i="8"/>
  <c r="I67" i="19"/>
  <c r="E67" i="19"/>
  <c r="K67" i="19"/>
  <c r="G67" i="19"/>
  <c r="E139" i="2"/>
  <c r="F139" i="2"/>
  <c r="G43" i="19"/>
  <c r="I43" i="19"/>
  <c r="E43" i="19"/>
  <c r="K43" i="19"/>
  <c r="O106" i="11"/>
  <c r="K70" i="2"/>
  <c r="X14" i="24"/>
  <c r="G150" i="11"/>
  <c r="N150" i="11"/>
  <c r="D152" i="2"/>
  <c r="H163" i="11"/>
  <c r="M163" i="11"/>
  <c r="F24" i="10"/>
  <c r="C65" i="19"/>
  <c r="G73" i="19"/>
  <c r="I73" i="19"/>
  <c r="E73" i="19"/>
  <c r="K73" i="19"/>
  <c r="K121" i="2"/>
  <c r="M119" i="11"/>
  <c r="D194" i="11"/>
  <c r="B161" i="2"/>
  <c r="D70" i="2"/>
  <c r="O192" i="11"/>
  <c r="N192" i="11"/>
  <c r="F17" i="9"/>
  <c r="D123" i="2"/>
  <c r="E122" i="2"/>
  <c r="F122" i="2"/>
  <c r="K98" i="2"/>
  <c r="O154" i="11"/>
  <c r="F20" i="9"/>
  <c r="N154" i="11"/>
  <c r="D98" i="2"/>
  <c r="L119" i="11"/>
  <c r="K152" i="2"/>
  <c r="C90" i="19"/>
  <c r="M152" i="2"/>
  <c r="L152" i="2"/>
  <c r="M98" i="2"/>
  <c r="L98" i="2"/>
  <c r="G194" i="11"/>
  <c r="O150" i="11"/>
  <c r="F98" i="2"/>
  <c r="E98" i="2"/>
  <c r="C161" i="2"/>
  <c r="F70" i="2"/>
  <c r="E70" i="2"/>
  <c r="C124" i="2"/>
  <c r="I10" i="19"/>
  <c r="L121" i="2"/>
  <c r="M121" i="2"/>
  <c r="F152" i="2"/>
  <c r="E152" i="2"/>
  <c r="C140" i="2"/>
  <c r="G17" i="9"/>
  <c r="I65" i="19"/>
  <c r="K65" i="19"/>
  <c r="G65" i="19"/>
  <c r="E65" i="19"/>
  <c r="L70" i="2"/>
  <c r="D161" i="2"/>
  <c r="M70" i="2"/>
  <c r="H24" i="10"/>
  <c r="C115" i="19"/>
  <c r="C71" i="2"/>
  <c r="D140" i="2"/>
  <c r="C141" i="2"/>
  <c r="J99" i="2"/>
  <c r="C153" i="2"/>
  <c r="C99" i="2"/>
  <c r="G90" i="19"/>
  <c r="E90" i="19"/>
  <c r="I90" i="19"/>
  <c r="K90" i="19"/>
  <c r="J122" i="2"/>
  <c r="J123" i="2"/>
  <c r="D124" i="2"/>
  <c r="I21" i="19"/>
  <c r="J153" i="2"/>
  <c r="K99" i="2"/>
  <c r="J100" i="2"/>
  <c r="K153" i="2"/>
  <c r="J154" i="2"/>
  <c r="D141" i="2"/>
  <c r="F140" i="2"/>
  <c r="E140" i="2"/>
  <c r="K122" i="2"/>
  <c r="D99" i="2"/>
  <c r="C100" i="2"/>
  <c r="D153" i="2"/>
  <c r="C154" i="2"/>
  <c r="D71" i="2"/>
  <c r="C72" i="2"/>
  <c r="E124" i="2"/>
  <c r="F124" i="2"/>
  <c r="I115" i="19"/>
  <c r="G115" i="19"/>
  <c r="E115" i="19"/>
  <c r="K115" i="19"/>
  <c r="K123" i="2"/>
  <c r="M122" i="2"/>
  <c r="L122" i="2"/>
  <c r="D154" i="2"/>
  <c r="E153" i="2"/>
  <c r="F153" i="2"/>
  <c r="K154" i="2"/>
  <c r="L153" i="2"/>
  <c r="M153" i="2"/>
  <c r="C125" i="2"/>
  <c r="D72" i="2"/>
  <c r="E71" i="2"/>
  <c r="F71" i="2"/>
  <c r="D100" i="2"/>
  <c r="E99" i="2"/>
  <c r="C101" i="2"/>
  <c r="F99" i="2"/>
  <c r="C142" i="2"/>
  <c r="K100" i="2"/>
  <c r="L99" i="2"/>
  <c r="M99" i="2"/>
  <c r="C73" i="2"/>
  <c r="D125" i="2"/>
  <c r="J124" i="2"/>
  <c r="K124" i="2"/>
  <c r="J101" i="2"/>
  <c r="D142" i="2"/>
  <c r="K101" i="2"/>
  <c r="E142" i="2"/>
  <c r="F142" i="2"/>
  <c r="D73" i="2"/>
  <c r="E125" i="2"/>
  <c r="F125" i="2"/>
  <c r="C126" i="2"/>
  <c r="C143" i="2"/>
  <c r="L101" i="2"/>
  <c r="M101" i="2"/>
  <c r="E73" i="2"/>
  <c r="F73" i="2"/>
  <c r="D143" i="2"/>
  <c r="C74" i="2"/>
  <c r="J102" i="2"/>
  <c r="D126" i="2"/>
  <c r="E126" i="2"/>
  <c r="F126" i="2"/>
  <c r="D74" i="2"/>
  <c r="E143" i="2"/>
  <c r="F143" i="2"/>
  <c r="K102" i="2"/>
  <c r="M102" i="2"/>
  <c r="L102" i="2"/>
  <c r="F74" i="2"/>
  <c r="E74" i="2"/>
  <c r="C144" i="2"/>
  <c r="C127" i="2"/>
  <c r="J103" i="2"/>
  <c r="D127" i="2"/>
  <c r="C128" i="2"/>
  <c r="C75" i="2"/>
  <c r="D144" i="2"/>
  <c r="D75" i="2"/>
  <c r="D128" i="2"/>
  <c r="E127" i="2"/>
  <c r="F127" i="2"/>
  <c r="K103" i="2"/>
  <c r="F144" i="2"/>
  <c r="E144" i="2"/>
  <c r="C145" i="2"/>
  <c r="F75" i="2"/>
  <c r="E75" i="2"/>
  <c r="M103" i="2"/>
  <c r="L103" i="2"/>
  <c r="C129" i="2"/>
  <c r="J104" i="2"/>
  <c r="D129" i="2"/>
  <c r="D145" i="2"/>
  <c r="C146" i="2"/>
  <c r="C147" i="2"/>
  <c r="C76" i="2"/>
  <c r="D76" i="2"/>
  <c r="C77" i="2"/>
  <c r="K104" i="2"/>
  <c r="J105" i="2"/>
  <c r="D146" i="2"/>
  <c r="D147" i="2"/>
  <c r="F145" i="2"/>
  <c r="E145" i="2"/>
  <c r="F129" i="2"/>
  <c r="E129" i="2"/>
  <c r="C130" i="2"/>
  <c r="D130" i="2"/>
  <c r="K105" i="2"/>
  <c r="M104" i="2"/>
  <c r="L104" i="2"/>
  <c r="J106" i="2"/>
  <c r="K106" i="2"/>
  <c r="L106" i="2"/>
  <c r="M106" i="2"/>
  <c r="J107" i="2"/>
  <c r="K107" i="2"/>
  <c r="M107" i="2"/>
  <c r="L107" i="2"/>
  <c r="L108" i="2"/>
  <c r="J108" i="2"/>
  <c r="K108" i="2"/>
  <c r="M108" i="2"/>
  <c r="S5" i="15"/>
  <c r="T5" i="15"/>
  <c r="T13" i="15"/>
  <c r="L36" i="6"/>
  <c r="X5" i="15"/>
  <c r="AE5" i="15"/>
  <c r="N7" i="4"/>
  <c r="P9" i="4"/>
  <c r="E104" i="4"/>
  <c r="L7" i="4"/>
  <c r="H13" i="4"/>
  <c r="E55" i="4"/>
  <c r="C105" i="4"/>
  <c r="P7" i="4"/>
  <c r="E105" i="4"/>
  <c r="H12" i="8"/>
  <c r="B55" i="11"/>
  <c r="J11" i="6"/>
  <c r="O20" i="6"/>
  <c r="D104" i="4"/>
  <c r="F48" i="6"/>
  <c r="G48" i="6"/>
  <c r="H48" i="6"/>
  <c r="E48" i="6"/>
  <c r="F34" i="6"/>
  <c r="F12" i="8"/>
  <c r="B11" i="11"/>
  <c r="G11" i="6"/>
  <c r="F19" i="6"/>
  <c r="H19" i="6"/>
  <c r="G6" i="6"/>
  <c r="B104" i="4"/>
  <c r="D105" i="4"/>
  <c r="A103" i="4"/>
  <c r="A28" i="14"/>
  <c r="A93" i="4"/>
  <c r="U13" i="24"/>
  <c r="T6" i="1"/>
  <c r="H19" i="14"/>
  <c r="O13" i="24"/>
  <c r="N6" i="1"/>
  <c r="X13" i="24"/>
  <c r="W6" i="1"/>
  <c r="J19" i="14"/>
  <c r="D5" i="7"/>
  <c r="D22" i="7"/>
  <c r="R13" i="24"/>
  <c r="Q6" i="1"/>
  <c r="L13" i="24"/>
  <c r="K6" i="1"/>
  <c r="B19" i="14"/>
  <c r="Z5" i="15"/>
  <c r="AA5" i="15"/>
  <c r="AA13" i="15"/>
  <c r="O36" i="6"/>
  <c r="Q36" i="6"/>
  <c r="L32" i="8"/>
  <c r="B161" i="11"/>
  <c r="R7" i="4"/>
  <c r="U12" i="24"/>
  <c r="D19" i="14"/>
  <c r="D18" i="14"/>
  <c r="G19" i="5"/>
  <c r="E4" i="10"/>
  <c r="N26" i="1"/>
  <c r="O29" i="24"/>
  <c r="O12" i="24"/>
  <c r="F5" i="8"/>
  <c r="H5" i="8"/>
  <c r="J5" i="8"/>
  <c r="D23" i="7"/>
  <c r="D24" i="7"/>
  <c r="F19" i="14"/>
  <c r="R12" i="24"/>
  <c r="D8" i="7"/>
  <c r="H161" i="11"/>
  <c r="AB5" i="15"/>
  <c r="T7" i="4"/>
  <c r="F10" i="7"/>
  <c r="D83" i="11"/>
  <c r="G83" i="11"/>
  <c r="F51" i="11"/>
  <c r="D26" i="7"/>
  <c r="D14" i="8"/>
  <c r="D10" i="8"/>
  <c r="D15" i="8"/>
  <c r="M83" i="11"/>
  <c r="L83" i="11"/>
  <c r="C14" i="11"/>
  <c r="C27" i="9"/>
  <c r="D32" i="10"/>
  <c r="C25" i="19"/>
  <c r="E25" i="19"/>
  <c r="D36" i="8"/>
  <c r="E14" i="8"/>
  <c r="E3" i="8"/>
  <c r="E5" i="8"/>
  <c r="E4" i="8"/>
  <c r="E12" i="8"/>
  <c r="E15" i="8"/>
  <c r="E8" i="8"/>
  <c r="L31" i="11"/>
  <c r="V48" i="6"/>
  <c r="U48" i="6"/>
  <c r="O34" i="6"/>
  <c r="P6" i="3"/>
  <c r="G17" i="3"/>
  <c r="T11" i="4"/>
  <c r="T6" i="3"/>
  <c r="T12" i="4"/>
  <c r="D13" i="4"/>
  <c r="D55" i="4"/>
  <c r="B28" i="14"/>
  <c r="H6" i="3"/>
  <c r="P48" i="6"/>
  <c r="O48" i="6"/>
  <c r="L34" i="6"/>
  <c r="Q48" i="6"/>
  <c r="R48" i="6"/>
  <c r="K48" i="6"/>
  <c r="M48" i="6"/>
  <c r="L48" i="6"/>
  <c r="J48" i="6"/>
  <c r="I34" i="6"/>
  <c r="L163" i="11"/>
  <c r="C205" i="11"/>
  <c r="P15" i="8"/>
  <c r="E7" i="8"/>
  <c r="E6" i="8"/>
  <c r="E10" i="8"/>
  <c r="E9" i="8"/>
  <c r="E13" i="8"/>
  <c r="E11" i="8"/>
  <c r="E11" i="11"/>
  <c r="D11" i="11"/>
  <c r="C55" i="11"/>
  <c r="C103" i="4"/>
  <c r="C106" i="4"/>
  <c r="D28" i="14"/>
  <c r="E57" i="4"/>
  <c r="AG5" i="15"/>
  <c r="AH5" i="15"/>
  <c r="L5" i="8"/>
  <c r="D55" i="11"/>
  <c r="C99" i="11"/>
  <c r="E55" i="11"/>
  <c r="E11" i="10"/>
  <c r="N36" i="6"/>
  <c r="J32" i="8"/>
  <c r="B117" i="11"/>
  <c r="H117" i="11"/>
  <c r="J109" i="2"/>
  <c r="K109" i="2"/>
  <c r="F130" i="2"/>
  <c r="E130" i="2"/>
  <c r="C93" i="19"/>
  <c r="G26" i="10"/>
  <c r="F194" i="11"/>
  <c r="N194" i="11"/>
  <c r="E198" i="11"/>
  <c r="D198" i="11"/>
  <c r="F121" i="4"/>
  <c r="X18" i="24"/>
  <c r="AI8" i="15"/>
  <c r="AH8" i="15"/>
  <c r="F113" i="4"/>
  <c r="R20" i="24"/>
  <c r="C91" i="19"/>
  <c r="G24" i="10"/>
  <c r="X12" i="24"/>
  <c r="L12" i="24"/>
  <c r="D57" i="4"/>
  <c r="T48" i="6"/>
  <c r="W48" i="6"/>
  <c r="U5" i="15"/>
  <c r="U13" i="15"/>
  <c r="D77" i="2"/>
  <c r="F76" i="2"/>
  <c r="E76" i="2"/>
  <c r="L124" i="2"/>
  <c r="M124" i="2"/>
  <c r="D101" i="2"/>
  <c r="C68" i="19"/>
  <c r="F26" i="10"/>
  <c r="G58" i="19"/>
  <c r="I58" i="19"/>
  <c r="E58" i="19"/>
  <c r="K58" i="19"/>
  <c r="J155" i="1"/>
  <c r="W19" i="1"/>
  <c r="X25" i="24"/>
  <c r="J120" i="1"/>
  <c r="W14" i="1"/>
  <c r="X20" i="24"/>
  <c r="U19" i="24"/>
  <c r="T10" i="1"/>
  <c r="J29" i="14"/>
  <c r="F107" i="4"/>
  <c r="F110" i="4"/>
  <c r="H60" i="4"/>
  <c r="F94" i="4"/>
  <c r="T53" i="4"/>
  <c r="H67" i="4"/>
  <c r="F64" i="3"/>
  <c r="T33" i="4"/>
  <c r="H61" i="4"/>
  <c r="F112" i="4"/>
  <c r="D26" i="10"/>
  <c r="C18" i="19"/>
  <c r="AH7" i="15"/>
  <c r="AI7" i="15"/>
  <c r="O19" i="11"/>
  <c r="P53" i="4"/>
  <c r="G67" i="4"/>
  <c r="E120" i="4"/>
  <c r="L53" i="4"/>
  <c r="F67" i="4"/>
  <c r="J71" i="2"/>
  <c r="J143" i="11"/>
  <c r="E201" i="11"/>
  <c r="M201" i="11"/>
  <c r="O18" i="11"/>
  <c r="G66" i="19"/>
  <c r="I66" i="19"/>
  <c r="E66" i="19"/>
  <c r="K66" i="19"/>
  <c r="AH12" i="15"/>
  <c r="AI12" i="15"/>
  <c r="D162" i="11"/>
  <c r="E162" i="11"/>
  <c r="C206" i="11"/>
  <c r="D206" i="11"/>
  <c r="E69" i="4"/>
  <c r="C97" i="4"/>
  <c r="C119" i="4"/>
  <c r="C122" i="4"/>
  <c r="D32" i="14"/>
  <c r="AB6" i="15"/>
  <c r="AB13" i="15"/>
  <c r="J125" i="1"/>
  <c r="Q15" i="1"/>
  <c r="R21" i="24"/>
  <c r="I20" i="6"/>
  <c r="K20" i="6"/>
  <c r="J7" i="6"/>
  <c r="C10" i="11"/>
  <c r="D38" i="8"/>
  <c r="F26" i="8"/>
  <c r="B24" i="11"/>
  <c r="E30" i="2"/>
  <c r="R27" i="1"/>
  <c r="R26" i="1"/>
  <c r="S12" i="24"/>
  <c r="M12" i="24"/>
  <c r="M137" i="2"/>
  <c r="L137" i="2"/>
  <c r="O61" i="11"/>
  <c r="D18" i="9"/>
  <c r="N61" i="11"/>
  <c r="I22" i="6"/>
  <c r="K22" i="6"/>
  <c r="J9" i="6"/>
  <c r="C8" i="11"/>
  <c r="F8" i="8"/>
  <c r="D25" i="21"/>
  <c r="D40" i="21"/>
  <c r="J3" i="21"/>
  <c r="L10" i="1"/>
  <c r="M16" i="24"/>
  <c r="M14" i="24"/>
  <c r="F22" i="6"/>
  <c r="H22" i="6"/>
  <c r="G9" i="6"/>
  <c r="G7" i="15"/>
  <c r="F7" i="15"/>
  <c r="F5" i="15"/>
  <c r="G5" i="15"/>
  <c r="G13" i="15"/>
  <c r="E26" i="8"/>
  <c r="E20" i="8"/>
  <c r="E30" i="8"/>
  <c r="E36" i="8"/>
  <c r="E21" i="8"/>
  <c r="E31" i="8"/>
  <c r="E24" i="8"/>
  <c r="E16" i="8"/>
  <c r="E32" i="8"/>
  <c r="E28" i="8"/>
  <c r="E109" i="1"/>
  <c r="J109" i="1"/>
  <c r="K13" i="1"/>
  <c r="E151" i="1"/>
  <c r="J151" i="1"/>
  <c r="K19" i="1"/>
  <c r="L25" i="24"/>
  <c r="J25" i="21"/>
  <c r="D43" i="4"/>
  <c r="D64" i="4"/>
  <c r="T9" i="4"/>
  <c r="F104" i="4"/>
  <c r="R8" i="4"/>
  <c r="G12" i="15"/>
  <c r="F12" i="15"/>
  <c r="G41" i="4"/>
  <c r="H41" i="4"/>
  <c r="G39" i="4"/>
  <c r="H39" i="4"/>
  <c r="C116" i="4"/>
  <c r="G37" i="4"/>
  <c r="H37" i="4"/>
  <c r="H43" i="4"/>
  <c r="E64" i="4"/>
  <c r="J35" i="4"/>
  <c r="G25" i="4"/>
  <c r="H25" i="4"/>
  <c r="J10" i="4"/>
  <c r="D40" i="11"/>
  <c r="B62" i="14"/>
  <c r="C51" i="6"/>
  <c r="H13" i="14"/>
  <c r="J13" i="14"/>
  <c r="H10" i="14"/>
  <c r="J10" i="14"/>
  <c r="H9" i="14"/>
  <c r="M24" i="6"/>
  <c r="O11" i="6"/>
  <c r="O9" i="6"/>
  <c r="M22" i="6"/>
  <c r="N22" i="6"/>
  <c r="M9" i="6"/>
  <c r="G42" i="4"/>
  <c r="H42" i="4"/>
  <c r="L5" i="15"/>
  <c r="J12" i="14"/>
  <c r="M31" i="6"/>
  <c r="D27" i="18"/>
  <c r="O12" i="6"/>
  <c r="O10" i="6"/>
  <c r="M23" i="6"/>
  <c r="D25" i="18"/>
  <c r="P20" i="6"/>
  <c r="R7" i="6"/>
  <c r="S20" i="6"/>
  <c r="F24" i="18"/>
  <c r="E97" i="11"/>
  <c r="C16" i="11"/>
  <c r="G22" i="3"/>
  <c r="G25" i="3"/>
  <c r="B103" i="4"/>
  <c r="B106" i="4"/>
  <c r="F105" i="4"/>
  <c r="H17" i="14"/>
  <c r="O35" i="6"/>
  <c r="E5" i="18"/>
  <c r="C115" i="4"/>
  <c r="E66" i="4"/>
  <c r="C96" i="4"/>
  <c r="D31" i="14"/>
  <c r="D16" i="11"/>
  <c r="E16" i="11"/>
  <c r="R12" i="6"/>
  <c r="S31" i="6"/>
  <c r="F27" i="18"/>
  <c r="P31" i="6"/>
  <c r="E27" i="18"/>
  <c r="R9" i="6"/>
  <c r="S22" i="6"/>
  <c r="P22" i="6"/>
  <c r="Q22" i="6"/>
  <c r="P9" i="6"/>
  <c r="N10" i="4"/>
  <c r="J13" i="4"/>
  <c r="L10" i="4"/>
  <c r="L13" i="4"/>
  <c r="F55" i="4"/>
  <c r="N35" i="4"/>
  <c r="L35" i="4"/>
  <c r="J43" i="4"/>
  <c r="T8" i="4"/>
  <c r="D66" i="4"/>
  <c r="B96" i="4"/>
  <c r="B31" i="14"/>
  <c r="B27" i="14"/>
  <c r="B115" i="4"/>
  <c r="B118" i="4"/>
  <c r="D70" i="4"/>
  <c r="B17" i="14"/>
  <c r="F35" i="6"/>
  <c r="B5" i="18"/>
  <c r="E3" i="21"/>
  <c r="E6" i="21"/>
  <c r="E14" i="21"/>
  <c r="E25" i="21"/>
  <c r="E28" i="21"/>
  <c r="E32" i="21"/>
  <c r="E36" i="21"/>
  <c r="E7" i="21"/>
  <c r="E12" i="21"/>
  <c r="E18" i="21"/>
  <c r="E31" i="21"/>
  <c r="E5" i="21"/>
  <c r="E19" i="21"/>
  <c r="E20" i="21"/>
  <c r="E37" i="21"/>
  <c r="E17" i="21"/>
  <c r="E38" i="21"/>
  <c r="E23" i="21"/>
  <c r="E13" i="21"/>
  <c r="E35" i="21"/>
  <c r="E4" i="21"/>
  <c r="E8" i="21"/>
  <c r="E22" i="21"/>
  <c r="E26" i="21"/>
  <c r="E30" i="21"/>
  <c r="E34" i="21"/>
  <c r="E39" i="21"/>
  <c r="E9" i="21"/>
  <c r="E16" i="21"/>
  <c r="E24" i="21"/>
  <c r="E40" i="21"/>
  <c r="E10" i="21"/>
  <c r="E21" i="21"/>
  <c r="E33" i="21"/>
  <c r="E11" i="21"/>
  <c r="E27" i="21"/>
  <c r="E15" i="21"/>
  <c r="E29" i="21"/>
  <c r="C45" i="11"/>
  <c r="C41" i="19"/>
  <c r="E24" i="10"/>
  <c r="J138" i="2"/>
  <c r="L26" i="1"/>
  <c r="H21" i="7"/>
  <c r="S29" i="24"/>
  <c r="H4" i="7"/>
  <c r="H26" i="8"/>
  <c r="B68" i="11"/>
  <c r="F30" i="2"/>
  <c r="M162" i="11"/>
  <c r="L162" i="11"/>
  <c r="F69" i="4"/>
  <c r="D97" i="4"/>
  <c r="D119" i="4"/>
  <c r="D122" i="4"/>
  <c r="F32" i="14"/>
  <c r="G69" i="4"/>
  <c r="E97" i="4"/>
  <c r="E119" i="4"/>
  <c r="E122" i="4"/>
  <c r="H32" i="14"/>
  <c r="E206" i="11"/>
  <c r="H16" i="10"/>
  <c r="G18" i="19"/>
  <c r="K18" i="19"/>
  <c r="I18" i="19"/>
  <c r="E18" i="19"/>
  <c r="H20" i="14"/>
  <c r="H18" i="14"/>
  <c r="U16" i="24"/>
  <c r="T26" i="1"/>
  <c r="U29" i="24"/>
  <c r="J125" i="2"/>
  <c r="L35" i="6"/>
  <c r="F17" i="14"/>
  <c r="D5" i="18"/>
  <c r="B123" i="4"/>
  <c r="F23" i="6"/>
  <c r="G91" i="19"/>
  <c r="K91" i="19"/>
  <c r="I91" i="19"/>
  <c r="E91" i="19"/>
  <c r="Q10" i="1"/>
  <c r="W10" i="1"/>
  <c r="L201" i="11"/>
  <c r="K110" i="2"/>
  <c r="M109" i="2"/>
  <c r="C161" i="11"/>
  <c r="M55" i="11"/>
  <c r="D5" i="9"/>
  <c r="L55" i="11"/>
  <c r="N5" i="8"/>
  <c r="AI5" i="15"/>
  <c r="AI13" i="15"/>
  <c r="C93" i="4"/>
  <c r="D11" i="10"/>
  <c r="D26" i="18"/>
  <c r="N24" i="6"/>
  <c r="H51" i="6"/>
  <c r="G51" i="6"/>
  <c r="E51" i="6"/>
  <c r="F51" i="6"/>
  <c r="E24" i="18"/>
  <c r="Q20" i="6"/>
  <c r="P7" i="6"/>
  <c r="P23" i="6"/>
  <c r="E25" i="18"/>
  <c r="R10" i="6"/>
  <c r="S23" i="6"/>
  <c r="F25" i="18"/>
  <c r="M5" i="15"/>
  <c r="M13" i="15"/>
  <c r="I36" i="6"/>
  <c r="N5" i="15"/>
  <c r="N13" i="15"/>
  <c r="R11" i="6"/>
  <c r="S24" i="6"/>
  <c r="F26" i="18"/>
  <c r="P24" i="6"/>
  <c r="J9" i="14"/>
  <c r="J5" i="14"/>
  <c r="H5" i="14"/>
  <c r="L40" i="11"/>
  <c r="M40" i="11"/>
  <c r="H33" i="4"/>
  <c r="E61" i="4"/>
  <c r="C112" i="4"/>
  <c r="I19" i="6"/>
  <c r="K19" i="6"/>
  <c r="C117" i="4"/>
  <c r="L19" i="24"/>
  <c r="K10" i="1"/>
  <c r="F13" i="15"/>
  <c r="F36" i="6"/>
  <c r="B8" i="11"/>
  <c r="H8" i="8"/>
  <c r="L27" i="1"/>
  <c r="S30" i="24"/>
  <c r="S49" i="6"/>
  <c r="C68" i="11"/>
  <c r="E24" i="11"/>
  <c r="D24" i="11"/>
  <c r="H6" i="8"/>
  <c r="G16" i="10"/>
  <c r="J72" i="2"/>
  <c r="B162" i="2"/>
  <c r="K71" i="2"/>
  <c r="F111" i="4"/>
  <c r="F114" i="4"/>
  <c r="H63" i="4"/>
  <c r="F95" i="4"/>
  <c r="J30" i="14"/>
  <c r="F119" i="4"/>
  <c r="F122" i="4"/>
  <c r="H69" i="4"/>
  <c r="F97" i="4"/>
  <c r="J32" i="14"/>
  <c r="G68" i="19"/>
  <c r="I68" i="19"/>
  <c r="E68" i="19"/>
  <c r="K68" i="19"/>
  <c r="F101" i="2"/>
  <c r="E101" i="2"/>
  <c r="C78" i="2"/>
  <c r="D71" i="4"/>
  <c r="B93" i="4"/>
  <c r="B98" i="4"/>
  <c r="C50" i="6"/>
  <c r="T20" i="6"/>
  <c r="S7" i="6"/>
  <c r="O198" i="11"/>
  <c r="G20" i="9"/>
  <c r="N198" i="11"/>
  <c r="O194" i="11"/>
  <c r="K93" i="19"/>
  <c r="G93" i="19"/>
  <c r="I93" i="19"/>
  <c r="E93" i="19"/>
  <c r="C131" i="2"/>
  <c r="L109" i="2"/>
  <c r="J110" i="2"/>
  <c r="AH13" i="15"/>
  <c r="R36" i="6"/>
  <c r="M11" i="11"/>
  <c r="C5" i="9"/>
  <c r="L11" i="11"/>
  <c r="O5" i="5"/>
  <c r="E207" i="11"/>
  <c r="F4" i="18"/>
  <c r="F60" i="3"/>
  <c r="F65" i="3"/>
  <c r="X48" i="6"/>
  <c r="G30" i="3"/>
  <c r="R24" i="6"/>
  <c r="T24" i="6"/>
  <c r="S11" i="6"/>
  <c r="H26" i="10"/>
  <c r="C118" i="19"/>
  <c r="N12" i="8"/>
  <c r="B187" i="11"/>
  <c r="L71" i="2"/>
  <c r="C162" i="2"/>
  <c r="K72" i="2"/>
  <c r="M71" i="2"/>
  <c r="J6" i="8"/>
  <c r="B50" i="11"/>
  <c r="T49" i="6"/>
  <c r="I49" i="6"/>
  <c r="M30" i="24"/>
  <c r="B52" i="11"/>
  <c r="J8" i="8"/>
  <c r="H29" i="11"/>
  <c r="H36" i="6"/>
  <c r="F32" i="8"/>
  <c r="B29" i="11"/>
  <c r="J6" i="6"/>
  <c r="D30" i="14"/>
  <c r="D27" i="14"/>
  <c r="E63" i="4"/>
  <c r="C111" i="4"/>
  <c r="C114" i="4"/>
  <c r="E70" i="4"/>
  <c r="D216" i="11"/>
  <c r="F62" i="14"/>
  <c r="X51" i="6"/>
  <c r="P15" i="5"/>
  <c r="K36" i="6"/>
  <c r="H32" i="8"/>
  <c r="B73" i="11"/>
  <c r="H73" i="11"/>
  <c r="C29" i="19"/>
  <c r="E161" i="11"/>
  <c r="D161" i="11"/>
  <c r="F20" i="14"/>
  <c r="F18" i="14"/>
  <c r="R16" i="24"/>
  <c r="Q26" i="1"/>
  <c r="R29" i="24"/>
  <c r="F21" i="6"/>
  <c r="H21" i="6"/>
  <c r="H23" i="6"/>
  <c r="G10" i="6"/>
  <c r="N35" i="6"/>
  <c r="J126" i="11"/>
  <c r="K125" i="2"/>
  <c r="M19" i="5"/>
  <c r="G4" i="10"/>
  <c r="H10" i="7"/>
  <c r="D171" i="11"/>
  <c r="F25" i="9"/>
  <c r="C98" i="19"/>
  <c r="E68" i="11"/>
  <c r="C112" i="11"/>
  <c r="D68" i="11"/>
  <c r="F4" i="7"/>
  <c r="F21" i="7"/>
  <c r="J21" i="7"/>
  <c r="M29" i="24"/>
  <c r="K138" i="2"/>
  <c r="H35" i="6"/>
  <c r="J38" i="11"/>
  <c r="F31" i="6"/>
  <c r="H31" i="6"/>
  <c r="D12" i="5"/>
  <c r="R35" i="4"/>
  <c r="N43" i="4"/>
  <c r="P35" i="4"/>
  <c r="M206" i="11"/>
  <c r="C118" i="4"/>
  <c r="Q35" i="6"/>
  <c r="J170" i="11"/>
  <c r="C4" i="19"/>
  <c r="T36" i="6"/>
  <c r="N32" i="8"/>
  <c r="B205" i="11"/>
  <c r="H205" i="11"/>
  <c r="J111" i="2"/>
  <c r="D131" i="2"/>
  <c r="F25" i="6"/>
  <c r="F50" i="6"/>
  <c r="F52" i="6"/>
  <c r="H50" i="6"/>
  <c r="H52" i="6"/>
  <c r="E50" i="6"/>
  <c r="E52" i="6"/>
  <c r="G50" i="6"/>
  <c r="G52" i="6"/>
  <c r="C52" i="6"/>
  <c r="D78" i="2"/>
  <c r="C102" i="2"/>
  <c r="K10" i="19"/>
  <c r="B163" i="2"/>
  <c r="B22" i="14"/>
  <c r="B21" i="14"/>
  <c r="N24" i="11"/>
  <c r="O24" i="11"/>
  <c r="C24" i="9"/>
  <c r="C22" i="19"/>
  <c r="E8" i="11"/>
  <c r="C52" i="11"/>
  <c r="D8" i="11"/>
  <c r="F7" i="8"/>
  <c r="L16" i="24"/>
  <c r="B20" i="14"/>
  <c r="B18" i="14"/>
  <c r="K26" i="1"/>
  <c r="L29" i="24"/>
  <c r="C10" i="9"/>
  <c r="C8" i="19"/>
  <c r="E62" i="14"/>
  <c r="S51" i="6"/>
  <c r="M15" i="5"/>
  <c r="D172" i="11"/>
  <c r="E26" i="18"/>
  <c r="Q24" i="6"/>
  <c r="I35" i="6"/>
  <c r="D17" i="14"/>
  <c r="C5" i="18"/>
  <c r="J12" i="8"/>
  <c r="B99" i="11"/>
  <c r="M11" i="6"/>
  <c r="R35" i="6"/>
  <c r="J17" i="14"/>
  <c r="F5" i="18"/>
  <c r="J20" i="14"/>
  <c r="J18" i="14"/>
  <c r="X16" i="24"/>
  <c r="W26" i="1"/>
  <c r="X29" i="24"/>
  <c r="J17" i="5"/>
  <c r="D126" i="11"/>
  <c r="J26" i="8"/>
  <c r="B112" i="11"/>
  <c r="G30" i="2"/>
  <c r="G41" i="19"/>
  <c r="I41" i="19"/>
  <c r="E41" i="19"/>
  <c r="K41" i="19"/>
  <c r="D38" i="11"/>
  <c r="D17" i="5"/>
  <c r="B24" i="14"/>
  <c r="R22" i="6"/>
  <c r="T22" i="6"/>
  <c r="S9" i="6"/>
  <c r="L43" i="4"/>
  <c r="F64" i="4"/>
  <c r="D116" i="4"/>
  <c r="L19" i="6"/>
  <c r="N19" i="6"/>
  <c r="F70" i="4"/>
  <c r="F28" i="14"/>
  <c r="D103" i="4"/>
  <c r="D106" i="4"/>
  <c r="F57" i="4"/>
  <c r="R10" i="4"/>
  <c r="P10" i="4"/>
  <c r="P13" i="4"/>
  <c r="G55" i="4"/>
  <c r="N13" i="4"/>
  <c r="O16" i="11"/>
  <c r="N16" i="11"/>
  <c r="L206" i="11"/>
  <c r="D170" i="11"/>
  <c r="M17" i="5"/>
  <c r="Y48" i="6"/>
  <c r="Z48" i="6"/>
  <c r="AB48" i="6"/>
  <c r="R34" i="6"/>
  <c r="AA48" i="6"/>
  <c r="H207" i="11"/>
  <c r="J187" i="11"/>
  <c r="L207" i="11"/>
  <c r="M207" i="11"/>
  <c r="L31" i="6"/>
  <c r="N31" i="6"/>
  <c r="J12" i="5"/>
  <c r="B33" i="14"/>
  <c r="B34" i="14"/>
  <c r="B4" i="20"/>
  <c r="L38" i="11"/>
  <c r="M38" i="11"/>
  <c r="C7" i="9"/>
  <c r="C6" i="19"/>
  <c r="C156" i="11"/>
  <c r="E112" i="11"/>
  <c r="D112" i="11"/>
  <c r="P19" i="5"/>
  <c r="H4" i="10"/>
  <c r="D215" i="11"/>
  <c r="I10" i="7"/>
  <c r="J214" i="11"/>
  <c r="T35" i="6"/>
  <c r="E99" i="11"/>
  <c r="D99" i="11"/>
  <c r="C143" i="11"/>
  <c r="D82" i="11"/>
  <c r="G17" i="5"/>
  <c r="L12" i="8"/>
  <c r="B143" i="11"/>
  <c r="P11" i="6"/>
  <c r="K8" i="19"/>
  <c r="G8" i="19"/>
  <c r="I8" i="19"/>
  <c r="E8" i="19"/>
  <c r="D39" i="11"/>
  <c r="E10" i="7"/>
  <c r="D19" i="5"/>
  <c r="D4" i="10"/>
  <c r="H7" i="8"/>
  <c r="B7" i="11"/>
  <c r="F3" i="8"/>
  <c r="G22" i="19"/>
  <c r="K22" i="19"/>
  <c r="E22" i="19"/>
  <c r="I22" i="19"/>
  <c r="D21" i="5"/>
  <c r="D41" i="11"/>
  <c r="K111" i="2"/>
  <c r="G25" i="9"/>
  <c r="C123" i="19"/>
  <c r="F29" i="8"/>
  <c r="G12" i="6"/>
  <c r="L138" i="2"/>
  <c r="M138" i="2"/>
  <c r="N68" i="11"/>
  <c r="O68" i="11"/>
  <c r="D24" i="9"/>
  <c r="C47" i="19"/>
  <c r="I98" i="19"/>
  <c r="K98" i="19"/>
  <c r="G98" i="19"/>
  <c r="E98" i="19"/>
  <c r="D127" i="11"/>
  <c r="J19" i="5"/>
  <c r="F4" i="10"/>
  <c r="G10" i="7"/>
  <c r="L161" i="11"/>
  <c r="M161" i="11"/>
  <c r="F9" i="9"/>
  <c r="C82" i="19"/>
  <c r="AA51" i="6"/>
  <c r="AB51" i="6"/>
  <c r="Z51" i="6"/>
  <c r="Y51" i="6"/>
  <c r="I31" i="6"/>
  <c r="K31" i="6"/>
  <c r="G12" i="5"/>
  <c r="C95" i="4"/>
  <c r="C98" i="4"/>
  <c r="I50" i="6"/>
  <c r="E71" i="4"/>
  <c r="C73" i="11"/>
  <c r="D29" i="11"/>
  <c r="E29" i="11"/>
  <c r="B96" i="11"/>
  <c r="L8" i="8"/>
  <c r="E50" i="11"/>
  <c r="D50" i="11"/>
  <c r="C94" i="11"/>
  <c r="C163" i="2"/>
  <c r="K21" i="19"/>
  <c r="M170" i="11"/>
  <c r="L170" i="11"/>
  <c r="T10" i="4"/>
  <c r="T13" i="4"/>
  <c r="H55" i="4"/>
  <c r="R13" i="4"/>
  <c r="C17" i="9"/>
  <c r="G57" i="4"/>
  <c r="E103" i="4"/>
  <c r="E106" i="4"/>
  <c r="H28" i="14"/>
  <c r="D93" i="4"/>
  <c r="M6" i="6"/>
  <c r="D115" i="4"/>
  <c r="D118" i="4"/>
  <c r="D123" i="4"/>
  <c r="L23" i="6"/>
  <c r="F66" i="4"/>
  <c r="D96" i="4"/>
  <c r="F31" i="14"/>
  <c r="F27" i="14"/>
  <c r="L26" i="8"/>
  <c r="B156" i="11"/>
  <c r="H30" i="2"/>
  <c r="N26" i="8"/>
  <c r="B200" i="11"/>
  <c r="M126" i="11"/>
  <c r="E7" i="9"/>
  <c r="C56" i="19"/>
  <c r="L126" i="11"/>
  <c r="D214" i="11"/>
  <c r="P17" i="5"/>
  <c r="K35" i="6"/>
  <c r="J82" i="11"/>
  <c r="M172" i="11"/>
  <c r="F10" i="9"/>
  <c r="C83" i="19"/>
  <c r="L172" i="11"/>
  <c r="V51" i="6"/>
  <c r="T51" i="6"/>
  <c r="W51" i="6"/>
  <c r="U51" i="6"/>
  <c r="O8" i="11"/>
  <c r="N8" i="11"/>
  <c r="D102" i="2"/>
  <c r="E78" i="2"/>
  <c r="F78" i="2"/>
  <c r="H34" i="6"/>
  <c r="H25" i="6"/>
  <c r="F131" i="2"/>
  <c r="E131" i="2"/>
  <c r="E205" i="11"/>
  <c r="D205" i="11"/>
  <c r="G4" i="19"/>
  <c r="I4" i="19"/>
  <c r="K4" i="19"/>
  <c r="E4" i="19"/>
  <c r="P43" i="4"/>
  <c r="G64" i="4"/>
  <c r="E116" i="4"/>
  <c r="O19" i="6"/>
  <c r="Q19" i="6"/>
  <c r="R43" i="4"/>
  <c r="T35" i="4"/>
  <c r="J4" i="7"/>
  <c r="G171" i="11"/>
  <c r="M171" i="11"/>
  <c r="L171" i="11"/>
  <c r="L125" i="2"/>
  <c r="M125" i="2"/>
  <c r="G8" i="6"/>
  <c r="C6" i="5"/>
  <c r="H28" i="6"/>
  <c r="H41" i="6"/>
  <c r="F11" i="8"/>
  <c r="E29" i="19"/>
  <c r="K29" i="19"/>
  <c r="G29" i="19"/>
  <c r="I29" i="19"/>
  <c r="C117" i="11"/>
  <c r="E73" i="11"/>
  <c r="D73" i="11"/>
  <c r="M216" i="11"/>
  <c r="L216" i="11"/>
  <c r="C123" i="4"/>
  <c r="I23" i="6"/>
  <c r="E52" i="11"/>
  <c r="C96" i="11"/>
  <c r="D52" i="11"/>
  <c r="J49" i="6"/>
  <c r="I52" i="6"/>
  <c r="I25" i="6"/>
  <c r="L6" i="8"/>
  <c r="B94" i="11"/>
  <c r="J73" i="2"/>
  <c r="D162" i="2"/>
  <c r="F25" i="8"/>
  <c r="G118" i="19"/>
  <c r="I118" i="19"/>
  <c r="E118" i="19"/>
  <c r="K118" i="19"/>
  <c r="N23" i="6"/>
  <c r="M10" i="6"/>
  <c r="L21" i="6"/>
  <c r="N21" i="6"/>
  <c r="B23" i="11"/>
  <c r="F24" i="8"/>
  <c r="D94" i="11"/>
  <c r="C138" i="11"/>
  <c r="E94" i="11"/>
  <c r="M73" i="11"/>
  <c r="L73" i="11"/>
  <c r="D117" i="11"/>
  <c r="E117" i="11"/>
  <c r="B10" i="11"/>
  <c r="E32" i="11"/>
  <c r="D4" i="5"/>
  <c r="D13" i="5"/>
  <c r="D37" i="11"/>
  <c r="F116" i="4"/>
  <c r="T43" i="4"/>
  <c r="H64" i="4"/>
  <c r="R19" i="6"/>
  <c r="T19" i="6"/>
  <c r="P6" i="6"/>
  <c r="G66" i="4"/>
  <c r="E96" i="4"/>
  <c r="H31" i="14"/>
  <c r="E115" i="4"/>
  <c r="E118" i="4"/>
  <c r="M205" i="11"/>
  <c r="L205" i="11"/>
  <c r="C132" i="2"/>
  <c r="C79" i="2"/>
  <c r="E102" i="2"/>
  <c r="F102" i="2"/>
  <c r="D21" i="10"/>
  <c r="C14" i="9"/>
  <c r="G83" i="19"/>
  <c r="K83" i="19"/>
  <c r="I83" i="19"/>
  <c r="E83" i="19"/>
  <c r="L214" i="11"/>
  <c r="M214" i="11"/>
  <c r="G7" i="9"/>
  <c r="C106" i="19"/>
  <c r="I56" i="19"/>
  <c r="G56" i="19"/>
  <c r="K56" i="19"/>
  <c r="E56" i="19"/>
  <c r="C200" i="11"/>
  <c r="E156" i="11"/>
  <c r="D156" i="11"/>
  <c r="F71" i="4"/>
  <c r="H27" i="14"/>
  <c r="G71" i="4"/>
  <c r="E93" i="4"/>
  <c r="E98" i="4"/>
  <c r="S50" i="6"/>
  <c r="C23" i="9"/>
  <c r="E7" i="7"/>
  <c r="N50" i="11"/>
  <c r="O50" i="11"/>
  <c r="C140" i="11"/>
  <c r="E96" i="11"/>
  <c r="D96" i="11"/>
  <c r="L29" i="11"/>
  <c r="M29" i="11"/>
  <c r="E82" i="19"/>
  <c r="G82" i="19"/>
  <c r="I82" i="19"/>
  <c r="K82" i="19"/>
  <c r="G127" i="11"/>
  <c r="F95" i="11"/>
  <c r="E47" i="19"/>
  <c r="G47" i="19"/>
  <c r="K47" i="19"/>
  <c r="I47" i="19"/>
  <c r="L41" i="11"/>
  <c r="M41" i="11"/>
  <c r="J7" i="8"/>
  <c r="B51" i="11"/>
  <c r="H3" i="8"/>
  <c r="J10" i="7"/>
  <c r="M82" i="11"/>
  <c r="L82" i="11"/>
  <c r="M99" i="11"/>
  <c r="E5" i="9"/>
  <c r="L99" i="11"/>
  <c r="K6" i="19"/>
  <c r="E6" i="19"/>
  <c r="I6" i="19"/>
  <c r="G6" i="19"/>
  <c r="B164" i="2"/>
  <c r="K73" i="2"/>
  <c r="N6" i="8"/>
  <c r="B138" i="11"/>
  <c r="O52" i="11"/>
  <c r="N52" i="11"/>
  <c r="K23" i="6"/>
  <c r="J10" i="6"/>
  <c r="I21" i="6"/>
  <c r="K21" i="6"/>
  <c r="G10" i="9"/>
  <c r="C108" i="19"/>
  <c r="J126" i="2"/>
  <c r="B12" i="11"/>
  <c r="F13" i="8"/>
  <c r="C15" i="9"/>
  <c r="C13" i="19"/>
  <c r="D22" i="10"/>
  <c r="D200" i="11"/>
  <c r="E200" i="11"/>
  <c r="D98" i="4"/>
  <c r="N50" i="6"/>
  <c r="G70" i="4"/>
  <c r="E123" i="4"/>
  <c r="O23" i="6"/>
  <c r="C15" i="19"/>
  <c r="D24" i="10"/>
  <c r="H70" i="4"/>
  <c r="J28" i="14"/>
  <c r="H57" i="4"/>
  <c r="F103" i="4"/>
  <c r="F106" i="4"/>
  <c r="F7" i="9"/>
  <c r="C81" i="19"/>
  <c r="B140" i="11"/>
  <c r="N8" i="8"/>
  <c r="B184" i="11"/>
  <c r="L50" i="6"/>
  <c r="L52" i="6"/>
  <c r="K50" i="6"/>
  <c r="K52" i="6"/>
  <c r="J50" i="6"/>
  <c r="J52" i="6"/>
  <c r="M50" i="6"/>
  <c r="M52" i="6"/>
  <c r="H29" i="8"/>
  <c r="J12" i="6"/>
  <c r="J139" i="2"/>
  <c r="B26" i="11"/>
  <c r="G123" i="19"/>
  <c r="K123" i="19"/>
  <c r="I123" i="19"/>
  <c r="E123" i="19"/>
  <c r="L111" i="2"/>
  <c r="M111" i="2"/>
  <c r="D7" i="11"/>
  <c r="E7" i="11"/>
  <c r="C51" i="11"/>
  <c r="G39" i="11"/>
  <c r="F7" i="11"/>
  <c r="L39" i="11"/>
  <c r="M39" i="11"/>
  <c r="E143" i="11"/>
  <c r="C187" i="11"/>
  <c r="D143" i="11"/>
  <c r="F11" i="10"/>
  <c r="G215" i="11"/>
  <c r="M215" i="11"/>
  <c r="N112" i="11"/>
  <c r="O112" i="11"/>
  <c r="E24" i="9"/>
  <c r="C72" i="19"/>
  <c r="M12" i="6"/>
  <c r="J29" i="8"/>
  <c r="I72" i="19"/>
  <c r="E72" i="19"/>
  <c r="G72" i="19"/>
  <c r="K72" i="19"/>
  <c r="L215" i="11"/>
  <c r="E187" i="11"/>
  <c r="D187" i="11"/>
  <c r="D26" i="11"/>
  <c r="C70" i="11"/>
  <c r="E26" i="11"/>
  <c r="D14" i="10"/>
  <c r="K139" i="2"/>
  <c r="B70" i="11"/>
  <c r="C184" i="11"/>
  <c r="E140" i="11"/>
  <c r="D140" i="11"/>
  <c r="E15" i="19"/>
  <c r="I15" i="19"/>
  <c r="G15" i="19"/>
  <c r="K15" i="19"/>
  <c r="M12" i="5"/>
  <c r="O31" i="6"/>
  <c r="Q31" i="6"/>
  <c r="D12" i="11"/>
  <c r="C56" i="11"/>
  <c r="E12" i="11"/>
  <c r="E108" i="19"/>
  <c r="K108" i="19"/>
  <c r="G108" i="19"/>
  <c r="I108" i="19"/>
  <c r="D138" i="11"/>
  <c r="C182" i="11"/>
  <c r="E138" i="11"/>
  <c r="E35" i="19"/>
  <c r="C54" i="19"/>
  <c r="D7" i="9"/>
  <c r="C31" i="19"/>
  <c r="D51" i="11"/>
  <c r="C95" i="11"/>
  <c r="E51" i="11"/>
  <c r="L127" i="11"/>
  <c r="C9" i="9"/>
  <c r="C7" i="19"/>
  <c r="O96" i="11"/>
  <c r="N96" i="11"/>
  <c r="E21" i="10"/>
  <c r="D14" i="9"/>
  <c r="T50" i="6"/>
  <c r="T52" i="6"/>
  <c r="V50" i="6"/>
  <c r="V52" i="6"/>
  <c r="W50" i="6"/>
  <c r="W52" i="6"/>
  <c r="U50" i="6"/>
  <c r="U52" i="6"/>
  <c r="O25" i="6"/>
  <c r="S52" i="6"/>
  <c r="O156" i="11"/>
  <c r="N156" i="11"/>
  <c r="D23" i="10"/>
  <c r="C103" i="2"/>
  <c r="D79" i="2"/>
  <c r="G9" i="9"/>
  <c r="C107" i="19"/>
  <c r="S6" i="6"/>
  <c r="J37" i="11"/>
  <c r="L37" i="11"/>
  <c r="F32" i="11"/>
  <c r="M32" i="11"/>
  <c r="M117" i="11"/>
  <c r="L117" i="11"/>
  <c r="D9" i="9"/>
  <c r="C32" i="19"/>
  <c r="B114" i="11"/>
  <c r="L143" i="11"/>
  <c r="M143" i="11"/>
  <c r="F5" i="9"/>
  <c r="G11" i="10"/>
  <c r="O7" i="11"/>
  <c r="N7" i="11"/>
  <c r="J112" i="2"/>
  <c r="K34" i="6"/>
  <c r="K25" i="6"/>
  <c r="D184" i="11"/>
  <c r="E184" i="11"/>
  <c r="E81" i="19"/>
  <c r="I81" i="19"/>
  <c r="K81" i="19"/>
  <c r="G81" i="19"/>
  <c r="F93" i="4"/>
  <c r="P12" i="5"/>
  <c r="R31" i="6"/>
  <c r="T31" i="6"/>
  <c r="O21" i="6"/>
  <c r="Q21" i="6"/>
  <c r="Q23" i="6"/>
  <c r="P10" i="6"/>
  <c r="O50" i="6"/>
  <c r="O52" i="6"/>
  <c r="P50" i="6"/>
  <c r="P52" i="6"/>
  <c r="Q50" i="6"/>
  <c r="Q52" i="6"/>
  <c r="R50" i="6"/>
  <c r="R52" i="6"/>
  <c r="L25" i="6"/>
  <c r="N52" i="6"/>
  <c r="O200" i="11"/>
  <c r="G24" i="9"/>
  <c r="C122" i="19"/>
  <c r="N200" i="11"/>
  <c r="G13" i="19"/>
  <c r="K13" i="19"/>
  <c r="E13" i="19"/>
  <c r="I13" i="19"/>
  <c r="K126" i="2"/>
  <c r="J8" i="6"/>
  <c r="F6" i="5"/>
  <c r="H11" i="8"/>
  <c r="K28" i="6"/>
  <c r="K41" i="6"/>
  <c r="B182" i="11"/>
  <c r="C164" i="2"/>
  <c r="M73" i="2"/>
  <c r="L73" i="2"/>
  <c r="L7" i="8"/>
  <c r="B95" i="11"/>
  <c r="J3" i="8"/>
  <c r="C12" i="9"/>
  <c r="C10" i="19"/>
  <c r="D7" i="10"/>
  <c r="M127" i="11"/>
  <c r="E22" i="10"/>
  <c r="D15" i="9"/>
  <c r="C38" i="19"/>
  <c r="D28" i="10"/>
  <c r="C21" i="19"/>
  <c r="K106" i="19"/>
  <c r="I106" i="19"/>
  <c r="E106" i="19"/>
  <c r="G106" i="19"/>
  <c r="C13" i="9"/>
  <c r="C12" i="19"/>
  <c r="D132" i="2"/>
  <c r="C133" i="2"/>
  <c r="C134" i="2"/>
  <c r="F115" i="4"/>
  <c r="F118" i="4"/>
  <c r="F123" i="4"/>
  <c r="R23" i="6"/>
  <c r="H66" i="4"/>
  <c r="F96" i="4"/>
  <c r="J31" i="14"/>
  <c r="J27" i="14"/>
  <c r="E13" i="5"/>
  <c r="E15" i="5"/>
  <c r="E11" i="5"/>
  <c r="E5" i="5"/>
  <c r="D14" i="5"/>
  <c r="E14" i="5"/>
  <c r="B6" i="20"/>
  <c r="B7" i="20"/>
  <c r="E8" i="5"/>
  <c r="E19" i="5"/>
  <c r="E17" i="5"/>
  <c r="E7" i="5"/>
  <c r="E10" i="5"/>
  <c r="E12" i="5"/>
  <c r="E9" i="5"/>
  <c r="E6" i="5"/>
  <c r="B8" i="20"/>
  <c r="E21" i="5"/>
  <c r="C54" i="11"/>
  <c r="E10" i="11"/>
  <c r="D10" i="11"/>
  <c r="N94" i="11"/>
  <c r="O94" i="11"/>
  <c r="C67" i="11"/>
  <c r="E23" i="11"/>
  <c r="D23" i="11"/>
  <c r="M8" i="6"/>
  <c r="J11" i="8"/>
  <c r="I6" i="5"/>
  <c r="B9" i="20"/>
  <c r="L32" i="11"/>
  <c r="M37" i="11"/>
  <c r="H11" i="10"/>
  <c r="T23" i="6"/>
  <c r="S10" i="6"/>
  <c r="R21" i="6"/>
  <c r="T21" i="6"/>
  <c r="G10" i="11"/>
  <c r="B5" i="20"/>
  <c r="D16" i="5"/>
  <c r="E16" i="5"/>
  <c r="E38" i="19"/>
  <c r="G38" i="19"/>
  <c r="I38" i="19"/>
  <c r="K38" i="19"/>
  <c r="D18" i="10"/>
  <c r="D3" i="10"/>
  <c r="N7" i="8"/>
  <c r="B139" i="11"/>
  <c r="L3" i="8"/>
  <c r="E46" i="19"/>
  <c r="E182" i="11"/>
  <c r="D182" i="11"/>
  <c r="B54" i="11"/>
  <c r="M126" i="2"/>
  <c r="L126" i="2"/>
  <c r="G122" i="19"/>
  <c r="K122" i="19"/>
  <c r="I122" i="19"/>
  <c r="E122" i="19"/>
  <c r="P8" i="6"/>
  <c r="L11" i="8"/>
  <c r="L6" i="5"/>
  <c r="S12" i="6"/>
  <c r="N29" i="8"/>
  <c r="F98" i="4"/>
  <c r="X50" i="6"/>
  <c r="H13" i="8"/>
  <c r="B56" i="11"/>
  <c r="C158" i="11"/>
  <c r="K32" i="19"/>
  <c r="G32" i="19"/>
  <c r="I32" i="19"/>
  <c r="E32" i="19"/>
  <c r="E9" i="9"/>
  <c r="C57" i="19"/>
  <c r="H26" i="11"/>
  <c r="E79" i="2"/>
  <c r="F79" i="2"/>
  <c r="Q34" i="6"/>
  <c r="Q25" i="6"/>
  <c r="Q28" i="6"/>
  <c r="Q41" i="6"/>
  <c r="E23" i="10"/>
  <c r="O51" i="11"/>
  <c r="N51" i="11"/>
  <c r="F12" i="11"/>
  <c r="G28" i="11"/>
  <c r="D12" i="10"/>
  <c r="D10" i="10"/>
  <c r="G12" i="11"/>
  <c r="F28" i="11"/>
  <c r="N140" i="11"/>
  <c r="O140" i="11"/>
  <c r="L139" i="2"/>
  <c r="M139" i="2"/>
  <c r="E15" i="9"/>
  <c r="C63" i="19"/>
  <c r="F22" i="10"/>
  <c r="J13" i="5"/>
  <c r="D125" i="11"/>
  <c r="E120" i="11"/>
  <c r="J4" i="5"/>
  <c r="B98" i="11"/>
  <c r="O23" i="11"/>
  <c r="C21" i="9"/>
  <c r="N23" i="11"/>
  <c r="E14" i="9"/>
  <c r="F21" i="10"/>
  <c r="F23" i="10"/>
  <c r="F10" i="11"/>
  <c r="D9" i="10"/>
  <c r="D133" i="2"/>
  <c r="D134" i="2"/>
  <c r="F132" i="2"/>
  <c r="E132" i="2"/>
  <c r="I12" i="19"/>
  <c r="I11" i="19"/>
  <c r="E12" i="19"/>
  <c r="E11" i="19"/>
  <c r="G12" i="19"/>
  <c r="G11" i="19"/>
  <c r="K12" i="19"/>
  <c r="K11" i="19"/>
  <c r="C11" i="19"/>
  <c r="C139" i="11"/>
  <c r="E95" i="11"/>
  <c r="D95" i="11"/>
  <c r="J74" i="2"/>
  <c r="D164" i="2"/>
  <c r="G13" i="5"/>
  <c r="D81" i="11"/>
  <c r="E76" i="11"/>
  <c r="G4" i="5"/>
  <c r="N34" i="6"/>
  <c r="N25" i="6"/>
  <c r="H71" i="4"/>
  <c r="N184" i="11"/>
  <c r="O184" i="11"/>
  <c r="K112" i="2"/>
  <c r="C79" i="19"/>
  <c r="I107" i="19"/>
  <c r="K107" i="19"/>
  <c r="G107" i="19"/>
  <c r="E107" i="19"/>
  <c r="D103" i="2"/>
  <c r="F24" i="9"/>
  <c r="C97" i="19"/>
  <c r="D13" i="9"/>
  <c r="C37" i="19"/>
  <c r="I7" i="19"/>
  <c r="K7" i="19"/>
  <c r="E7" i="19"/>
  <c r="G7" i="19"/>
  <c r="K31" i="19"/>
  <c r="G31" i="19"/>
  <c r="E31" i="19"/>
  <c r="I31" i="19"/>
  <c r="K54" i="19"/>
  <c r="E54" i="19"/>
  <c r="I54" i="19"/>
  <c r="G54" i="19"/>
  <c r="O138" i="11"/>
  <c r="N138" i="11"/>
  <c r="L29" i="8"/>
  <c r="P12" i="6"/>
  <c r="E70" i="11"/>
  <c r="C114" i="11"/>
  <c r="D114" i="11"/>
  <c r="D70" i="11"/>
  <c r="M26" i="11"/>
  <c r="L26" i="11"/>
  <c r="L187" i="11"/>
  <c r="M187" i="11"/>
  <c r="G5" i="9"/>
  <c r="M12" i="11"/>
  <c r="L12" i="11"/>
  <c r="C104" i="19"/>
  <c r="C6" i="9"/>
  <c r="E14" i="10"/>
  <c r="F14" i="9"/>
  <c r="G21" i="10"/>
  <c r="I37" i="19"/>
  <c r="I36" i="19"/>
  <c r="G37" i="19"/>
  <c r="G36" i="19"/>
  <c r="C36" i="19"/>
  <c r="E37" i="19"/>
  <c r="E36" i="19"/>
  <c r="K37" i="19"/>
  <c r="K36" i="19"/>
  <c r="E97" i="19"/>
  <c r="I97" i="19"/>
  <c r="G97" i="19"/>
  <c r="K97" i="19"/>
  <c r="E103" i="2"/>
  <c r="F103" i="2"/>
  <c r="E79" i="19"/>
  <c r="K79" i="19"/>
  <c r="G79" i="19"/>
  <c r="I79" i="19"/>
  <c r="B100" i="11"/>
  <c r="J13" i="8"/>
  <c r="N28" i="6"/>
  <c r="N41" i="6"/>
  <c r="H19" i="5"/>
  <c r="H13" i="5"/>
  <c r="H17" i="5"/>
  <c r="H6" i="5"/>
  <c r="G14" i="5"/>
  <c r="C8" i="20"/>
  <c r="H9" i="5"/>
  <c r="H15" i="5"/>
  <c r="H12" i="5"/>
  <c r="H7" i="5"/>
  <c r="H14" i="5"/>
  <c r="C6" i="20"/>
  <c r="C7" i="20"/>
  <c r="H21" i="5"/>
  <c r="H8" i="5"/>
  <c r="H10" i="5"/>
  <c r="H5" i="5"/>
  <c r="H11" i="5"/>
  <c r="J81" i="11"/>
  <c r="M81" i="11"/>
  <c r="B165" i="2"/>
  <c r="K74" i="2"/>
  <c r="N95" i="11"/>
  <c r="O95" i="11"/>
  <c r="C142" i="11"/>
  <c r="F120" i="11"/>
  <c r="L120" i="11"/>
  <c r="I63" i="19"/>
  <c r="E63" i="19"/>
  <c r="K63" i="19"/>
  <c r="G63" i="19"/>
  <c r="C80" i="2"/>
  <c r="E114" i="11"/>
  <c r="F14" i="10"/>
  <c r="D56" i="11"/>
  <c r="E56" i="11"/>
  <c r="C100" i="11"/>
  <c r="AA50" i="6"/>
  <c r="AA52" i="6"/>
  <c r="Z50" i="6"/>
  <c r="Z52" i="6"/>
  <c r="AB50" i="6"/>
  <c r="AB52" i="6"/>
  <c r="Y50" i="6"/>
  <c r="Y52" i="6"/>
  <c r="R25" i="6"/>
  <c r="X52" i="6"/>
  <c r="B142" i="11"/>
  <c r="J127" i="2"/>
  <c r="B183" i="11"/>
  <c r="N3" i="8"/>
  <c r="M10" i="11"/>
  <c r="B158" i="11"/>
  <c r="F15" i="9"/>
  <c r="C88" i="19"/>
  <c r="G22" i="10"/>
  <c r="M112" i="2"/>
  <c r="L112" i="2"/>
  <c r="F76" i="11"/>
  <c r="G54" i="11"/>
  <c r="E13" i="9"/>
  <c r="C62" i="19"/>
  <c r="C19" i="19"/>
  <c r="D27" i="10"/>
  <c r="K9" i="5"/>
  <c r="K13" i="5"/>
  <c r="D8" i="20"/>
  <c r="K10" i="5"/>
  <c r="K7" i="5"/>
  <c r="K8" i="5"/>
  <c r="K17" i="5"/>
  <c r="K21" i="5"/>
  <c r="K19" i="5"/>
  <c r="K15" i="5"/>
  <c r="K11" i="5"/>
  <c r="J14" i="5"/>
  <c r="K5" i="5"/>
  <c r="K14" i="5"/>
  <c r="D6" i="20"/>
  <c r="D7" i="20"/>
  <c r="K12" i="5"/>
  <c r="K6" i="5"/>
  <c r="J125" i="11"/>
  <c r="L125" i="11"/>
  <c r="J140" i="2"/>
  <c r="L13" i="8"/>
  <c r="B144" i="11"/>
  <c r="K57" i="19"/>
  <c r="I57" i="19"/>
  <c r="E57" i="19"/>
  <c r="G57" i="19"/>
  <c r="B202" i="11"/>
  <c r="M13" i="5"/>
  <c r="D169" i="11"/>
  <c r="M4" i="5"/>
  <c r="E164" i="11"/>
  <c r="C98" i="11"/>
  <c r="E54" i="11"/>
  <c r="D54" i="11"/>
  <c r="N182" i="11"/>
  <c r="O182" i="11"/>
  <c r="E139" i="11"/>
  <c r="D139" i="11"/>
  <c r="C183" i="11"/>
  <c r="D18" i="5"/>
  <c r="L10" i="11"/>
  <c r="S8" i="6"/>
  <c r="N11" i="8"/>
  <c r="O6" i="5"/>
  <c r="M125" i="11"/>
  <c r="M76" i="11"/>
  <c r="M120" i="11"/>
  <c r="D20" i="5"/>
  <c r="E18" i="5"/>
  <c r="E12" i="10"/>
  <c r="E10" i="10"/>
  <c r="G15" i="9"/>
  <c r="C113" i="19"/>
  <c r="H22" i="10"/>
  <c r="L54" i="11"/>
  <c r="M54" i="11"/>
  <c r="F164" i="11"/>
  <c r="G142" i="11"/>
  <c r="J169" i="11"/>
  <c r="M169" i="11"/>
  <c r="L169" i="11"/>
  <c r="C188" i="11"/>
  <c r="K140" i="2"/>
  <c r="J141" i="2"/>
  <c r="H114" i="11"/>
  <c r="L114" i="11"/>
  <c r="D5" i="20"/>
  <c r="J16" i="5"/>
  <c r="K16" i="5"/>
  <c r="E62" i="19"/>
  <c r="E61" i="19"/>
  <c r="K62" i="19"/>
  <c r="K61" i="19"/>
  <c r="G62" i="19"/>
  <c r="G61" i="19"/>
  <c r="I62" i="19"/>
  <c r="I61" i="19"/>
  <c r="C61" i="19"/>
  <c r="L76" i="11"/>
  <c r="J113" i="2"/>
  <c r="K127" i="2"/>
  <c r="J128" i="2"/>
  <c r="G56" i="11"/>
  <c r="F72" i="11"/>
  <c r="D80" i="2"/>
  <c r="D98" i="11"/>
  <c r="E98" i="11"/>
  <c r="G35" i="19"/>
  <c r="H70" i="11"/>
  <c r="C5" i="20"/>
  <c r="G16" i="5"/>
  <c r="C104" i="2"/>
  <c r="G23" i="10"/>
  <c r="E208" i="11"/>
  <c r="P4" i="5"/>
  <c r="P13" i="5"/>
  <c r="D213" i="11"/>
  <c r="B186" i="11"/>
  <c r="F139" i="11"/>
  <c r="O139" i="11"/>
  <c r="G14" i="9"/>
  <c r="H21" i="10"/>
  <c r="H23" i="10"/>
  <c r="E9" i="10"/>
  <c r="N12" i="5"/>
  <c r="N17" i="5"/>
  <c r="N14" i="5"/>
  <c r="E6" i="20"/>
  <c r="E7" i="20"/>
  <c r="M14" i="5"/>
  <c r="N5" i="5"/>
  <c r="N7" i="5"/>
  <c r="E8" i="20"/>
  <c r="N10" i="5"/>
  <c r="N19" i="5"/>
  <c r="N8" i="5"/>
  <c r="N13" i="5"/>
  <c r="N21" i="5"/>
  <c r="N9" i="5"/>
  <c r="N15" i="5"/>
  <c r="N6" i="5"/>
  <c r="N11" i="5"/>
  <c r="D9" i="20"/>
  <c r="K19" i="19"/>
  <c r="I88" i="19"/>
  <c r="E88" i="19"/>
  <c r="K88" i="19"/>
  <c r="G88" i="19"/>
  <c r="E158" i="11"/>
  <c r="D158" i="11"/>
  <c r="C202" i="11"/>
  <c r="D202" i="11"/>
  <c r="E183" i="11"/>
  <c r="D183" i="11"/>
  <c r="E142" i="11"/>
  <c r="C186" i="11"/>
  <c r="D142" i="11"/>
  <c r="T34" i="6"/>
  <c r="T25" i="6"/>
  <c r="C165" i="2"/>
  <c r="M74" i="2"/>
  <c r="L74" i="2"/>
  <c r="L81" i="11"/>
  <c r="C9" i="20"/>
  <c r="C144" i="11"/>
  <c r="D144" i="11"/>
  <c r="E100" i="11"/>
  <c r="D100" i="11"/>
  <c r="C87" i="19"/>
  <c r="F13" i="9"/>
  <c r="C5" i="19"/>
  <c r="I104" i="19"/>
  <c r="G104" i="19"/>
  <c r="E104" i="19"/>
  <c r="K104" i="19"/>
  <c r="M114" i="11"/>
  <c r="M164" i="11"/>
  <c r="L56" i="11"/>
  <c r="H16" i="5"/>
  <c r="C6" i="18"/>
  <c r="D22" i="5"/>
  <c r="E20" i="5"/>
  <c r="G14" i="10"/>
  <c r="G144" i="11"/>
  <c r="F160" i="11"/>
  <c r="G87" i="19"/>
  <c r="G86" i="19"/>
  <c r="K87" i="19"/>
  <c r="K86" i="19"/>
  <c r="I87" i="19"/>
  <c r="I86" i="19"/>
  <c r="E87" i="19"/>
  <c r="E86" i="19"/>
  <c r="C86" i="19"/>
  <c r="G100" i="11"/>
  <c r="F116" i="11"/>
  <c r="L100" i="11"/>
  <c r="J75" i="2"/>
  <c r="D165" i="2"/>
  <c r="N13" i="8"/>
  <c r="B188" i="11"/>
  <c r="T28" i="6"/>
  <c r="T41" i="6"/>
  <c r="L142" i="11"/>
  <c r="M142" i="11"/>
  <c r="E6" i="9"/>
  <c r="F12" i="10"/>
  <c r="F10" i="10"/>
  <c r="G46" i="19"/>
  <c r="F183" i="11"/>
  <c r="E9" i="20"/>
  <c r="M16" i="5"/>
  <c r="N16" i="5"/>
  <c r="E5" i="20"/>
  <c r="E186" i="11"/>
  <c r="D186" i="11"/>
  <c r="Q11" i="5"/>
  <c r="Q17" i="5"/>
  <c r="F8" i="20"/>
  <c r="Q15" i="5"/>
  <c r="Q9" i="5"/>
  <c r="Q5" i="5"/>
  <c r="P14" i="5"/>
  <c r="Q7" i="5"/>
  <c r="Q8" i="5"/>
  <c r="Q13" i="5"/>
  <c r="Q6" i="5"/>
  <c r="Q12" i="5"/>
  <c r="Q19" i="5"/>
  <c r="Q14" i="5"/>
  <c r="F6" i="20"/>
  <c r="F7" i="20"/>
  <c r="Q21" i="5"/>
  <c r="Q10" i="5"/>
  <c r="D104" i="2"/>
  <c r="C105" i="2"/>
  <c r="L70" i="11"/>
  <c r="M70" i="11"/>
  <c r="F9" i="10"/>
  <c r="M56" i="11"/>
  <c r="K113" i="2"/>
  <c r="E6" i="18"/>
  <c r="J18" i="5"/>
  <c r="E144" i="11"/>
  <c r="G12" i="10"/>
  <c r="G10" i="10"/>
  <c r="E202" i="11"/>
  <c r="H14" i="10"/>
  <c r="H158" i="11"/>
  <c r="L164" i="11"/>
  <c r="E5" i="19"/>
  <c r="K5" i="19"/>
  <c r="G5" i="19"/>
  <c r="I5" i="19"/>
  <c r="G9" i="10"/>
  <c r="N183" i="11"/>
  <c r="O183" i="11"/>
  <c r="G13" i="9"/>
  <c r="C112" i="19"/>
  <c r="J213" i="11"/>
  <c r="L213" i="11"/>
  <c r="F208" i="11"/>
  <c r="L208" i="11"/>
  <c r="D6" i="18"/>
  <c r="G18" i="5"/>
  <c r="G98" i="11"/>
  <c r="L98" i="11"/>
  <c r="E80" i="2"/>
  <c r="F80" i="2"/>
  <c r="K128" i="2"/>
  <c r="L127" i="2"/>
  <c r="M127" i="2"/>
  <c r="K141" i="2"/>
  <c r="M140" i="2"/>
  <c r="L140" i="2"/>
  <c r="E113" i="19"/>
  <c r="G113" i="19"/>
  <c r="K113" i="19"/>
  <c r="I113" i="19"/>
  <c r="N139" i="11"/>
  <c r="M100" i="11"/>
  <c r="M98" i="11"/>
  <c r="J20" i="5"/>
  <c r="K20" i="5"/>
  <c r="K18" i="5"/>
  <c r="B10" i="18"/>
  <c r="G20" i="5"/>
  <c r="H20" i="5"/>
  <c r="H18" i="5"/>
  <c r="E22" i="5"/>
  <c r="D2" i="10"/>
  <c r="D23" i="5"/>
  <c r="D24" i="5"/>
  <c r="M208" i="11"/>
  <c r="J142" i="2"/>
  <c r="J129" i="2"/>
  <c r="K112" i="19"/>
  <c r="K111" i="19"/>
  <c r="G112" i="19"/>
  <c r="G111" i="19"/>
  <c r="E112" i="19"/>
  <c r="E111" i="19"/>
  <c r="I112" i="19"/>
  <c r="I111" i="19"/>
  <c r="C111" i="19"/>
  <c r="D6" i="9"/>
  <c r="D105" i="2"/>
  <c r="E104" i="2"/>
  <c r="F104" i="2"/>
  <c r="H9" i="10"/>
  <c r="M18" i="5"/>
  <c r="L158" i="11"/>
  <c r="C55" i="19"/>
  <c r="D188" i="11"/>
  <c r="E188" i="11"/>
  <c r="B166" i="2"/>
  <c r="K75" i="2"/>
  <c r="M144" i="11"/>
  <c r="C81" i="2"/>
  <c r="H202" i="11"/>
  <c r="L202" i="11"/>
  <c r="M213" i="11"/>
  <c r="L113" i="2"/>
  <c r="M113" i="2"/>
  <c r="P16" i="5"/>
  <c r="F5" i="20"/>
  <c r="F9" i="20"/>
  <c r="G186" i="11"/>
  <c r="M158" i="11"/>
  <c r="L144" i="11"/>
  <c r="E24" i="5"/>
  <c r="B16" i="18"/>
  <c r="D25" i="5"/>
  <c r="D26" i="5"/>
  <c r="F6" i="9"/>
  <c r="M20" i="5"/>
  <c r="N20" i="5"/>
  <c r="N18" i="5"/>
  <c r="C10" i="18"/>
  <c r="D10" i="18"/>
  <c r="P18" i="5"/>
  <c r="Q16" i="5"/>
  <c r="F6" i="18"/>
  <c r="E23" i="5"/>
  <c r="D19" i="10"/>
  <c r="D17" i="10"/>
  <c r="D42" i="11"/>
  <c r="J42" i="11"/>
  <c r="L42" i="11"/>
  <c r="C11" i="9"/>
  <c r="C9" i="19"/>
  <c r="G9" i="19"/>
  <c r="G3" i="19"/>
  <c r="H33" i="6"/>
  <c r="C166" i="2"/>
  <c r="L75" i="2"/>
  <c r="M75" i="2"/>
  <c r="G188" i="11"/>
  <c r="F204" i="11"/>
  <c r="C106" i="2"/>
  <c r="C30" i="19"/>
  <c r="C80" i="19"/>
  <c r="K9" i="19"/>
  <c r="K3" i="19"/>
  <c r="L186" i="11"/>
  <c r="M42" i="11"/>
  <c r="M186" i="11"/>
  <c r="J114" i="2"/>
  <c r="D81" i="2"/>
  <c r="C82" i="2"/>
  <c r="M202" i="11"/>
  <c r="G6" i="9"/>
  <c r="I35" i="19"/>
  <c r="H12" i="10"/>
  <c r="H10" i="10"/>
  <c r="G55" i="19"/>
  <c r="I55" i="19"/>
  <c r="E55" i="19"/>
  <c r="K55" i="19"/>
  <c r="K129" i="2"/>
  <c r="K142" i="2"/>
  <c r="E9" i="19"/>
  <c r="E3" i="19"/>
  <c r="H28" i="11"/>
  <c r="C3" i="19"/>
  <c r="I9" i="19"/>
  <c r="I3" i="19"/>
  <c r="E26" i="5"/>
  <c r="E44" i="11"/>
  <c r="F44" i="11"/>
  <c r="G20" i="11"/>
  <c r="D28" i="5"/>
  <c r="E28" i="5"/>
  <c r="E11" i="7"/>
  <c r="F21" i="8"/>
  <c r="D44" i="11"/>
  <c r="E6" i="7"/>
  <c r="D11" i="9"/>
  <c r="C34" i="19"/>
  <c r="F31" i="8"/>
  <c r="P20" i="5"/>
  <c r="Q20" i="5"/>
  <c r="Q18" i="5"/>
  <c r="E10" i="18"/>
  <c r="E25" i="5"/>
  <c r="H32" i="6"/>
  <c r="D43" i="11"/>
  <c r="C105" i="19"/>
  <c r="I30" i="19"/>
  <c r="G30" i="19"/>
  <c r="E30" i="19"/>
  <c r="K30" i="19"/>
  <c r="D106" i="2"/>
  <c r="L142" i="2"/>
  <c r="M142" i="2"/>
  <c r="M129" i="2"/>
  <c r="L129" i="2"/>
  <c r="D82" i="2"/>
  <c r="F81" i="2"/>
  <c r="E81" i="2"/>
  <c r="K114" i="2"/>
  <c r="J115" i="2"/>
  <c r="J116" i="2"/>
  <c r="E80" i="19"/>
  <c r="K80" i="19"/>
  <c r="I80" i="19"/>
  <c r="G80" i="19"/>
  <c r="L188" i="11"/>
  <c r="M188" i="11"/>
  <c r="J76" i="2"/>
  <c r="D166" i="2"/>
  <c r="I46" i="19"/>
  <c r="F30" i="8"/>
  <c r="H38" i="6"/>
  <c r="H42" i="6"/>
  <c r="H43" i="6"/>
  <c r="F10" i="18"/>
  <c r="K34" i="19"/>
  <c r="I34" i="19"/>
  <c r="I28" i="19"/>
  <c r="E34" i="19"/>
  <c r="E28" i="19"/>
  <c r="G34" i="19"/>
  <c r="G28" i="19"/>
  <c r="G44" i="11"/>
  <c r="M44" i="11"/>
  <c r="B28" i="11"/>
  <c r="F38" i="8"/>
  <c r="H20" i="8"/>
  <c r="B63" i="11"/>
  <c r="E63" i="11"/>
  <c r="F63" i="11"/>
  <c r="B20" i="11"/>
  <c r="F16" i="8"/>
  <c r="K76" i="2"/>
  <c r="B167" i="2"/>
  <c r="J77" i="2"/>
  <c r="C83" i="2"/>
  <c r="I105" i="19"/>
  <c r="E105" i="19"/>
  <c r="G105" i="19"/>
  <c r="K105" i="19"/>
  <c r="C107" i="11"/>
  <c r="K115" i="2"/>
  <c r="K116" i="2"/>
  <c r="M114" i="2"/>
  <c r="L114" i="2"/>
  <c r="J130" i="2"/>
  <c r="J143" i="2"/>
  <c r="E106" i="2"/>
  <c r="F106" i="2"/>
  <c r="D63" i="11"/>
  <c r="L44" i="11"/>
  <c r="C64" i="11"/>
  <c r="D20" i="11"/>
  <c r="E20" i="11"/>
  <c r="B30" i="18"/>
  <c r="B21" i="18"/>
  <c r="F20" i="11"/>
  <c r="F45" i="11"/>
  <c r="G45" i="11"/>
  <c r="E22" i="7"/>
  <c r="E23" i="7"/>
  <c r="E5" i="7"/>
  <c r="E8" i="7"/>
  <c r="B11" i="18"/>
  <c r="B17" i="18"/>
  <c r="B29" i="18"/>
  <c r="D28" i="11"/>
  <c r="C72" i="11"/>
  <c r="E28" i="11"/>
  <c r="D15" i="10"/>
  <c r="D13" i="10"/>
  <c r="D8" i="10"/>
  <c r="D20" i="10"/>
  <c r="B27" i="11"/>
  <c r="F27" i="8"/>
  <c r="C107" i="2"/>
  <c r="G63" i="11"/>
  <c r="C167" i="2"/>
  <c r="K77" i="2"/>
  <c r="M76" i="2"/>
  <c r="L76" i="2"/>
  <c r="K143" i="2"/>
  <c r="K130" i="2"/>
  <c r="D83" i="2"/>
  <c r="K35" i="19"/>
  <c r="K28" i="19"/>
  <c r="B168" i="2"/>
  <c r="D22" i="14"/>
  <c r="D21" i="14"/>
  <c r="E24" i="7"/>
  <c r="E25" i="7"/>
  <c r="E26" i="7"/>
  <c r="F14" i="8"/>
  <c r="B22" i="18"/>
  <c r="B33" i="18"/>
  <c r="B12" i="18"/>
  <c r="B18" i="18"/>
  <c r="B31" i="18"/>
  <c r="M28" i="11"/>
  <c r="L28" i="11"/>
  <c r="C71" i="11"/>
  <c r="D27" i="11"/>
  <c r="E27" i="11"/>
  <c r="J43" i="11"/>
  <c r="N20" i="11"/>
  <c r="O20" i="11"/>
  <c r="F34" i="8"/>
  <c r="D85" i="11"/>
  <c r="G21" i="5"/>
  <c r="G22" i="5"/>
  <c r="H22" i="5"/>
  <c r="D24" i="14"/>
  <c r="E83" i="2"/>
  <c r="F83" i="2"/>
  <c r="M130" i="2"/>
  <c r="L130" i="2"/>
  <c r="M143" i="2"/>
  <c r="L143" i="2"/>
  <c r="J78" i="2"/>
  <c r="D167" i="2"/>
  <c r="H25" i="8"/>
  <c r="O63" i="11"/>
  <c r="K46" i="19"/>
  <c r="C168" i="2"/>
  <c r="N63" i="11"/>
  <c r="D107" i="2"/>
  <c r="C8" i="9"/>
  <c r="C4" i="9"/>
  <c r="M43" i="11"/>
  <c r="H27" i="11"/>
  <c r="H45" i="11"/>
  <c r="J45" i="11"/>
  <c r="L43" i="11"/>
  <c r="L14" i="11"/>
  <c r="L45" i="11"/>
  <c r="G24" i="8"/>
  <c r="G32" i="8"/>
  <c r="G28" i="8"/>
  <c r="G27" i="8"/>
  <c r="G22" i="8"/>
  <c r="G34" i="8"/>
  <c r="G30" i="8"/>
  <c r="G26" i="8"/>
  <c r="G16" i="8"/>
  <c r="G18" i="8"/>
  <c r="G20" i="8"/>
  <c r="G31" i="8"/>
  <c r="G25" i="8"/>
  <c r="G38" i="8"/>
  <c r="G29" i="8"/>
  <c r="G17" i="8"/>
  <c r="G33" i="8"/>
  <c r="G23" i="8"/>
  <c r="G21" i="8"/>
  <c r="G19" i="8"/>
  <c r="F107" i="2"/>
  <c r="E107" i="2"/>
  <c r="K78" i="2"/>
  <c r="B169" i="2"/>
  <c r="J144" i="2"/>
  <c r="D33" i="14"/>
  <c r="D34" i="14"/>
  <c r="C4" i="20"/>
  <c r="L85" i="11"/>
  <c r="M85" i="11"/>
  <c r="F7" i="7"/>
  <c r="D23" i="9"/>
  <c r="B14" i="11"/>
  <c r="F10" i="8"/>
  <c r="H24" i="8"/>
  <c r="B67" i="11"/>
  <c r="J131" i="2"/>
  <c r="C84" i="2"/>
  <c r="E2" i="10"/>
  <c r="G23" i="5"/>
  <c r="N27" i="11"/>
  <c r="B32" i="18"/>
  <c r="O27" i="11"/>
  <c r="G24" i="5"/>
  <c r="H24" i="5"/>
  <c r="C16" i="18"/>
  <c r="H23" i="5"/>
  <c r="B36" i="18"/>
  <c r="B35" i="18"/>
  <c r="M14" i="11"/>
  <c r="M45" i="11"/>
  <c r="C22" i="9"/>
  <c r="N14" i="11"/>
  <c r="N45" i="11"/>
  <c r="O14" i="11"/>
  <c r="O45" i="11"/>
  <c r="G25" i="5"/>
  <c r="H25" i="5"/>
  <c r="D84" i="2"/>
  <c r="K131" i="2"/>
  <c r="E67" i="11"/>
  <c r="C111" i="11"/>
  <c r="D67" i="11"/>
  <c r="F36" i="8"/>
  <c r="F15" i="8"/>
  <c r="C46" i="19"/>
  <c r="E28" i="10"/>
  <c r="C108" i="2"/>
  <c r="K33" i="6"/>
  <c r="E19" i="10"/>
  <c r="D86" i="11"/>
  <c r="C58" i="11"/>
  <c r="C89" i="11"/>
  <c r="D14" i="11"/>
  <c r="D45" i="11"/>
  <c r="E14" i="11"/>
  <c r="E45" i="11"/>
  <c r="B45" i="11"/>
  <c r="E7" i="10"/>
  <c r="D12" i="9"/>
  <c r="C35" i="19"/>
  <c r="C28" i="19"/>
  <c r="K144" i="2"/>
  <c r="E60" i="19"/>
  <c r="C169" i="2"/>
  <c r="L78" i="2"/>
  <c r="M78" i="2"/>
  <c r="B20" i="18"/>
  <c r="G36" i="8"/>
  <c r="G26" i="5"/>
  <c r="H26" i="5"/>
  <c r="C20" i="19"/>
  <c r="C16" i="9"/>
  <c r="C26" i="9"/>
  <c r="C28" i="9"/>
  <c r="D29" i="10"/>
  <c r="D30" i="10"/>
  <c r="D31" i="10"/>
  <c r="D33" i="10"/>
  <c r="J79" i="2"/>
  <c r="D169" i="2"/>
  <c r="E71" i="19"/>
  <c r="E18" i="10"/>
  <c r="E17" i="10"/>
  <c r="E3" i="10"/>
  <c r="Q15" i="8"/>
  <c r="G15" i="8"/>
  <c r="G6" i="8"/>
  <c r="G10" i="8"/>
  <c r="G12" i="8"/>
  <c r="B15" i="18"/>
  <c r="G4" i="8"/>
  <c r="B9" i="18"/>
  <c r="B14" i="18"/>
  <c r="G13" i="8"/>
  <c r="G11" i="8"/>
  <c r="G3" i="8"/>
  <c r="G8" i="8"/>
  <c r="G5" i="8"/>
  <c r="B8" i="18"/>
  <c r="G9" i="8"/>
  <c r="G7" i="8"/>
  <c r="G14" i="8"/>
  <c r="O67" i="11"/>
  <c r="N67" i="11"/>
  <c r="L131" i="2"/>
  <c r="M131" i="2"/>
  <c r="F6" i="7"/>
  <c r="M144" i="2"/>
  <c r="L144" i="2"/>
  <c r="J86" i="11"/>
  <c r="M86" i="11"/>
  <c r="L86" i="11"/>
  <c r="H31" i="8"/>
  <c r="E11" i="9"/>
  <c r="C59" i="19"/>
  <c r="D108" i="2"/>
  <c r="E84" i="2"/>
  <c r="F84" i="2"/>
  <c r="K32" i="6"/>
  <c r="D87" i="11"/>
  <c r="D88" i="11"/>
  <c r="H21" i="8"/>
  <c r="G28" i="5"/>
  <c r="H28" i="5"/>
  <c r="F11" i="7"/>
  <c r="E32" i="10"/>
  <c r="I33" i="10"/>
  <c r="G20" i="19"/>
  <c r="G14" i="19"/>
  <c r="G24" i="19"/>
  <c r="I20" i="19"/>
  <c r="I14" i="19"/>
  <c r="I24" i="19"/>
  <c r="K20" i="19"/>
  <c r="K14" i="19"/>
  <c r="K24" i="19"/>
  <c r="E20" i="19"/>
  <c r="E14" i="19"/>
  <c r="E24" i="19"/>
  <c r="E26" i="19"/>
  <c r="G25" i="19"/>
  <c r="C14" i="19"/>
  <c r="C24" i="19"/>
  <c r="C26" i="19"/>
  <c r="C31" i="9"/>
  <c r="D27" i="9"/>
  <c r="G88" i="11"/>
  <c r="F64" i="11"/>
  <c r="H30" i="8"/>
  <c r="K38" i="6"/>
  <c r="K42" i="6"/>
  <c r="K43" i="6"/>
  <c r="C85" i="2"/>
  <c r="F108" i="2"/>
  <c r="E108" i="2"/>
  <c r="B72" i="11"/>
  <c r="H38" i="8"/>
  <c r="B64" i="11"/>
  <c r="J20" i="8"/>
  <c r="H16" i="8"/>
  <c r="J87" i="11"/>
  <c r="H71" i="11"/>
  <c r="I59" i="19"/>
  <c r="K59" i="19"/>
  <c r="E59" i="19"/>
  <c r="E53" i="19"/>
  <c r="G59" i="19"/>
  <c r="E88" i="11"/>
  <c r="H72" i="11"/>
  <c r="J145" i="2"/>
  <c r="J132" i="2"/>
  <c r="K79" i="2"/>
  <c r="B170" i="2"/>
  <c r="L87" i="11"/>
  <c r="G26" i="19"/>
  <c r="I25" i="19"/>
  <c r="I26" i="19"/>
  <c r="K25" i="19"/>
  <c r="K26" i="19"/>
  <c r="J89" i="11"/>
  <c r="M87" i="11"/>
  <c r="C30" i="18"/>
  <c r="C21" i="18"/>
  <c r="M26" i="19"/>
  <c r="C50" i="19"/>
  <c r="E50" i="19"/>
  <c r="G60" i="19"/>
  <c r="F88" i="11"/>
  <c r="G64" i="11"/>
  <c r="G89" i="11"/>
  <c r="G53" i="19"/>
  <c r="H89" i="11"/>
  <c r="B107" i="11"/>
  <c r="C109" i="2"/>
  <c r="F22" i="7"/>
  <c r="F5" i="7"/>
  <c r="L88" i="11"/>
  <c r="C170" i="2"/>
  <c r="L79" i="2"/>
  <c r="M79" i="2"/>
  <c r="K132" i="2"/>
  <c r="J133" i="2"/>
  <c r="J134" i="2"/>
  <c r="K145" i="2"/>
  <c r="J146" i="2"/>
  <c r="J147" i="2"/>
  <c r="C29" i="18"/>
  <c r="C11" i="18"/>
  <c r="C17" i="18"/>
  <c r="C108" i="11"/>
  <c r="E64" i="11"/>
  <c r="D64" i="11"/>
  <c r="C116" i="11"/>
  <c r="D72" i="11"/>
  <c r="E72" i="11"/>
  <c r="D85" i="2"/>
  <c r="B71" i="11"/>
  <c r="H27" i="8"/>
  <c r="H34" i="8"/>
  <c r="M88" i="11"/>
  <c r="F89" i="11"/>
  <c r="E15" i="10"/>
  <c r="E13" i="10"/>
  <c r="E8" i="10"/>
  <c r="E20" i="10"/>
  <c r="I24" i="8"/>
  <c r="I17" i="8"/>
  <c r="I26" i="8"/>
  <c r="I30" i="8"/>
  <c r="I21" i="8"/>
  <c r="I38" i="8"/>
  <c r="I16" i="8"/>
  <c r="I27" i="8"/>
  <c r="I33" i="8"/>
  <c r="I31" i="8"/>
  <c r="I34" i="8"/>
  <c r="I25" i="8"/>
  <c r="I32" i="8"/>
  <c r="I29" i="8"/>
  <c r="I23" i="8"/>
  <c r="I19" i="8"/>
  <c r="I22" i="8"/>
  <c r="I20" i="8"/>
  <c r="I18" i="8"/>
  <c r="I28" i="8"/>
  <c r="C115" i="11"/>
  <c r="E71" i="11"/>
  <c r="D71" i="11"/>
  <c r="L72" i="11"/>
  <c r="M72" i="11"/>
  <c r="N64" i="11"/>
  <c r="O64" i="11"/>
  <c r="K146" i="2"/>
  <c r="K147" i="2"/>
  <c r="M145" i="2"/>
  <c r="L145" i="2"/>
  <c r="K133" i="2"/>
  <c r="K134" i="2"/>
  <c r="L132" i="2"/>
  <c r="M132" i="2"/>
  <c r="J80" i="2"/>
  <c r="D170" i="2"/>
  <c r="G71" i="19"/>
  <c r="F8" i="7"/>
  <c r="E107" i="11"/>
  <c r="F107" i="11"/>
  <c r="D107" i="11"/>
  <c r="C151" i="11"/>
  <c r="C12" i="18"/>
  <c r="C18" i="18"/>
  <c r="C33" i="18"/>
  <c r="C31" i="18"/>
  <c r="E85" i="2"/>
  <c r="F85" i="2"/>
  <c r="F23" i="7"/>
  <c r="D109" i="2"/>
  <c r="C110" i="2"/>
  <c r="D8" i="9"/>
  <c r="D4" i="9"/>
  <c r="C32" i="18"/>
  <c r="F24" i="7"/>
  <c r="F25" i="7"/>
  <c r="C86" i="2"/>
  <c r="G107" i="11"/>
  <c r="O107" i="11"/>
  <c r="K80" i="2"/>
  <c r="B171" i="2"/>
  <c r="M58" i="11"/>
  <c r="M89" i="11"/>
  <c r="L58" i="11"/>
  <c r="L89" i="11"/>
  <c r="D110" i="2"/>
  <c r="E109" i="2"/>
  <c r="F109" i="2"/>
  <c r="N71" i="11"/>
  <c r="D22" i="9"/>
  <c r="O71" i="11"/>
  <c r="N107" i="11"/>
  <c r="C45" i="19"/>
  <c r="E29" i="10"/>
  <c r="E30" i="10"/>
  <c r="E31" i="10"/>
  <c r="E33" i="10"/>
  <c r="D16" i="9"/>
  <c r="D26" i="9"/>
  <c r="D28" i="9"/>
  <c r="C111" i="2"/>
  <c r="N58" i="11"/>
  <c r="N89" i="11"/>
  <c r="C171" i="2"/>
  <c r="L80" i="2"/>
  <c r="M80" i="2"/>
  <c r="F26" i="7"/>
  <c r="H14" i="8"/>
  <c r="C22" i="18"/>
  <c r="O58" i="11"/>
  <c r="O89" i="11"/>
  <c r="I60" i="19"/>
  <c r="I53" i="19"/>
  <c r="D86" i="2"/>
  <c r="C87" i="2"/>
  <c r="D111" i="2"/>
  <c r="F32" i="10"/>
  <c r="J33" i="10"/>
  <c r="D87" i="2"/>
  <c r="E86" i="2"/>
  <c r="F86" i="2"/>
  <c r="B58" i="11"/>
  <c r="H10" i="8"/>
  <c r="J81" i="2"/>
  <c r="D171" i="2"/>
  <c r="I71" i="19"/>
  <c r="D31" i="9"/>
  <c r="E27" i="9"/>
  <c r="K45" i="19"/>
  <c r="K39" i="19"/>
  <c r="K49" i="19"/>
  <c r="I45" i="19"/>
  <c r="I39" i="19"/>
  <c r="I49" i="19"/>
  <c r="E45" i="19"/>
  <c r="E39" i="19"/>
  <c r="E49" i="19"/>
  <c r="E51" i="19"/>
  <c r="G50" i="19"/>
  <c r="G45" i="19"/>
  <c r="G39" i="19"/>
  <c r="G49" i="19"/>
  <c r="G51" i="19"/>
  <c r="I50" i="19"/>
  <c r="C39" i="19"/>
  <c r="C49" i="19"/>
  <c r="C51" i="19"/>
  <c r="C35" i="18"/>
  <c r="C36" i="18"/>
  <c r="M51" i="19"/>
  <c r="C75" i="19"/>
  <c r="E75" i="19"/>
  <c r="K81" i="2"/>
  <c r="B172" i="2"/>
  <c r="J82" i="2"/>
  <c r="H36" i="8"/>
  <c r="H15" i="8"/>
  <c r="I51" i="19"/>
  <c r="K50" i="19"/>
  <c r="K51" i="19"/>
  <c r="C102" i="11"/>
  <c r="C133" i="11"/>
  <c r="E58" i="11"/>
  <c r="E89" i="11"/>
  <c r="D58" i="11"/>
  <c r="D89" i="11"/>
  <c r="B89" i="11"/>
  <c r="C88" i="2"/>
  <c r="E111" i="2"/>
  <c r="F111" i="2"/>
  <c r="C20" i="18"/>
  <c r="I36" i="8"/>
  <c r="C112" i="2"/>
  <c r="D88" i="2"/>
  <c r="R15" i="8"/>
  <c r="I4" i="8"/>
  <c r="I8" i="8"/>
  <c r="I14" i="8"/>
  <c r="I13" i="8"/>
  <c r="I15" i="8"/>
  <c r="I10" i="8"/>
  <c r="I9" i="8"/>
  <c r="C9" i="18"/>
  <c r="C14" i="18"/>
  <c r="I3" i="8"/>
  <c r="C8" i="18"/>
  <c r="I7" i="8"/>
  <c r="I5" i="8"/>
  <c r="I6" i="8"/>
  <c r="I12" i="8"/>
  <c r="C15" i="18"/>
  <c r="I11" i="8"/>
  <c r="C172" i="2"/>
  <c r="K82" i="2"/>
  <c r="L81" i="2"/>
  <c r="M81" i="2"/>
  <c r="K60" i="19"/>
  <c r="K53" i="19"/>
  <c r="B173" i="2"/>
  <c r="F22" i="14"/>
  <c r="F21" i="14"/>
  <c r="J21" i="5"/>
  <c r="J22" i="5"/>
  <c r="K22" i="5"/>
  <c r="D129" i="11"/>
  <c r="F24" i="14"/>
  <c r="J83" i="2"/>
  <c r="D172" i="2"/>
  <c r="J25" i="8"/>
  <c r="K71" i="19"/>
  <c r="C173" i="2"/>
  <c r="F88" i="2"/>
  <c r="E88" i="2"/>
  <c r="D112" i="2"/>
  <c r="C89" i="2"/>
  <c r="E23" i="9"/>
  <c r="G7" i="7"/>
  <c r="J24" i="8"/>
  <c r="B111" i="11"/>
  <c r="K83" i="2"/>
  <c r="B174" i="2"/>
  <c r="L129" i="11"/>
  <c r="M129" i="11"/>
  <c r="F112" i="2"/>
  <c r="E112" i="2"/>
  <c r="D4" i="20"/>
  <c r="F33" i="14"/>
  <c r="F34" i="14"/>
  <c r="J23" i="5"/>
  <c r="F2" i="10"/>
  <c r="J24" i="5"/>
  <c r="K24" i="5"/>
  <c r="D16" i="18"/>
  <c r="K23" i="5"/>
  <c r="J25" i="5"/>
  <c r="K25" i="5"/>
  <c r="E85" i="19"/>
  <c r="C174" i="2"/>
  <c r="L83" i="2"/>
  <c r="M83" i="2"/>
  <c r="F28" i="10"/>
  <c r="C71" i="19"/>
  <c r="D130" i="11"/>
  <c r="N33" i="6"/>
  <c r="F19" i="10"/>
  <c r="C113" i="2"/>
  <c r="F7" i="10"/>
  <c r="E12" i="9"/>
  <c r="C60" i="19"/>
  <c r="C53" i="19"/>
  <c r="D111" i="11"/>
  <c r="E111" i="11"/>
  <c r="C155" i="11"/>
  <c r="D89" i="2"/>
  <c r="J26" i="5"/>
  <c r="K26" i="5"/>
  <c r="E89" i="2"/>
  <c r="F89" i="2"/>
  <c r="O111" i="11"/>
  <c r="N111" i="11"/>
  <c r="F18" i="10"/>
  <c r="F17" i="10"/>
  <c r="F3" i="10"/>
  <c r="D113" i="2"/>
  <c r="J31" i="8"/>
  <c r="F11" i="9"/>
  <c r="C84" i="19"/>
  <c r="E96" i="19"/>
  <c r="J130" i="11"/>
  <c r="M130" i="11"/>
  <c r="J84" i="2"/>
  <c r="D174" i="2"/>
  <c r="N32" i="6"/>
  <c r="D131" i="11"/>
  <c r="G11" i="7"/>
  <c r="J21" i="8"/>
  <c r="J28" i="5"/>
  <c r="K28" i="5"/>
  <c r="G6" i="7"/>
  <c r="J131" i="11"/>
  <c r="H115" i="11"/>
  <c r="J30" i="8"/>
  <c r="N38" i="6"/>
  <c r="N42" i="6"/>
  <c r="N43" i="6"/>
  <c r="K84" i="2"/>
  <c r="B175" i="2"/>
  <c r="E132" i="11"/>
  <c r="H116" i="11"/>
  <c r="E84" i="19"/>
  <c r="E78" i="19"/>
  <c r="I84" i="19"/>
  <c r="G84" i="19"/>
  <c r="K84" i="19"/>
  <c r="D132" i="11"/>
  <c r="L130" i="11"/>
  <c r="B108" i="11"/>
  <c r="L20" i="8"/>
  <c r="J16" i="8"/>
  <c r="B116" i="11"/>
  <c r="J38" i="8"/>
  <c r="E113" i="2"/>
  <c r="F113" i="2"/>
  <c r="C90" i="2"/>
  <c r="D30" i="18"/>
  <c r="D21" i="18"/>
  <c r="J133" i="11"/>
  <c r="M131" i="11"/>
  <c r="E116" i="11"/>
  <c r="C160" i="11"/>
  <c r="D116" i="11"/>
  <c r="C114" i="2"/>
  <c r="D11" i="18"/>
  <c r="D17" i="18"/>
  <c r="D29" i="18"/>
  <c r="E108" i="11"/>
  <c r="C152" i="11"/>
  <c r="D108" i="11"/>
  <c r="G132" i="11"/>
  <c r="F108" i="11"/>
  <c r="C175" i="2"/>
  <c r="M84" i="2"/>
  <c r="L84" i="2"/>
  <c r="B115" i="11"/>
  <c r="J27" i="8"/>
  <c r="L131" i="11"/>
  <c r="D90" i="2"/>
  <c r="B151" i="11"/>
  <c r="F132" i="11"/>
  <c r="G108" i="11"/>
  <c r="G85" i="19"/>
  <c r="G78" i="19"/>
  <c r="G22" i="7"/>
  <c r="G5" i="7"/>
  <c r="H133" i="11"/>
  <c r="G133" i="11"/>
  <c r="G23" i="7"/>
  <c r="E151" i="11"/>
  <c r="F151" i="11"/>
  <c r="D151" i="11"/>
  <c r="C195" i="11"/>
  <c r="D18" i="18"/>
  <c r="D33" i="18"/>
  <c r="D12" i="18"/>
  <c r="D31" i="18"/>
  <c r="J85" i="2"/>
  <c r="D175" i="2"/>
  <c r="L132" i="11"/>
  <c r="M132" i="11"/>
  <c r="J34" i="8"/>
  <c r="L116" i="11"/>
  <c r="M116" i="11"/>
  <c r="F15" i="10"/>
  <c r="F13" i="10"/>
  <c r="F8" i="10"/>
  <c r="F20" i="10"/>
  <c r="G8" i="7"/>
  <c r="F90" i="2"/>
  <c r="E90" i="2"/>
  <c r="C159" i="11"/>
  <c r="D115" i="11"/>
  <c r="E115" i="11"/>
  <c r="G96" i="19"/>
  <c r="F133" i="11"/>
  <c r="N108" i="11"/>
  <c r="O108" i="11"/>
  <c r="D114" i="2"/>
  <c r="C115" i="2"/>
  <c r="C116" i="2"/>
  <c r="E8" i="9"/>
  <c r="E4" i="9"/>
  <c r="K25" i="8"/>
  <c r="K24" i="8"/>
  <c r="K27" i="8"/>
  <c r="K23" i="8"/>
  <c r="K17" i="8"/>
  <c r="K16" i="8"/>
  <c r="K30" i="8"/>
  <c r="K33" i="8"/>
  <c r="K18" i="8"/>
  <c r="K22" i="8"/>
  <c r="K32" i="8"/>
  <c r="K20" i="8"/>
  <c r="K28" i="8"/>
  <c r="K31" i="8"/>
  <c r="K38" i="8"/>
  <c r="K26" i="8"/>
  <c r="K19" i="8"/>
  <c r="K29" i="8"/>
  <c r="K34" i="8"/>
  <c r="K21" i="8"/>
  <c r="D115" i="2"/>
  <c r="D116" i="2"/>
  <c r="F114" i="2"/>
  <c r="E114" i="2"/>
  <c r="N115" i="11"/>
  <c r="E22" i="9"/>
  <c r="O115" i="11"/>
  <c r="C91" i="2"/>
  <c r="M102" i="11"/>
  <c r="M133" i="11"/>
  <c r="L102" i="11"/>
  <c r="L133" i="11"/>
  <c r="K85" i="2"/>
  <c r="B176" i="2"/>
  <c r="G151" i="11"/>
  <c r="O151" i="11"/>
  <c r="G24" i="7"/>
  <c r="G25" i="7"/>
  <c r="D32" i="18"/>
  <c r="N102" i="11"/>
  <c r="N133" i="11"/>
  <c r="I85" i="19"/>
  <c r="I78" i="19"/>
  <c r="G26" i="7"/>
  <c r="J14" i="8"/>
  <c r="D22" i="18"/>
  <c r="N151" i="11"/>
  <c r="C176" i="2"/>
  <c r="M85" i="2"/>
  <c r="L85" i="2"/>
  <c r="D91" i="2"/>
  <c r="C92" i="2"/>
  <c r="C93" i="2"/>
  <c r="F29" i="10"/>
  <c r="F30" i="10"/>
  <c r="F31" i="10"/>
  <c r="F33" i="10"/>
  <c r="E16" i="9"/>
  <c r="E26" i="9"/>
  <c r="E28" i="9"/>
  <c r="C70" i="19"/>
  <c r="O102" i="11"/>
  <c r="O133" i="11"/>
  <c r="K70" i="19"/>
  <c r="K64" i="19"/>
  <c r="K74" i="19"/>
  <c r="E70" i="19"/>
  <c r="E64" i="19"/>
  <c r="E74" i="19"/>
  <c r="E76" i="19"/>
  <c r="G75" i="19"/>
  <c r="I70" i="19"/>
  <c r="I64" i="19"/>
  <c r="I74" i="19"/>
  <c r="G70" i="19"/>
  <c r="G64" i="19"/>
  <c r="G74" i="19"/>
  <c r="G76" i="19"/>
  <c r="I75" i="19"/>
  <c r="C64" i="19"/>
  <c r="C74" i="19"/>
  <c r="C76" i="19"/>
  <c r="G32" i="10"/>
  <c r="K33" i="10"/>
  <c r="J86" i="2"/>
  <c r="D176" i="2"/>
  <c r="B102" i="11"/>
  <c r="J10" i="8"/>
  <c r="E31" i="9"/>
  <c r="F27" i="9"/>
  <c r="D92" i="2"/>
  <c r="D93" i="2"/>
  <c r="F91" i="2"/>
  <c r="E91" i="2"/>
  <c r="I96" i="19"/>
  <c r="D36" i="18"/>
  <c r="D35" i="18"/>
  <c r="J36" i="8"/>
  <c r="J15" i="8"/>
  <c r="K86" i="2"/>
  <c r="B177" i="2"/>
  <c r="J87" i="2"/>
  <c r="E102" i="11"/>
  <c r="E133" i="11"/>
  <c r="C146" i="11"/>
  <c r="C177" i="11"/>
  <c r="D102" i="11"/>
  <c r="D133" i="11"/>
  <c r="B133" i="11"/>
  <c r="C100" i="19"/>
  <c r="E100" i="19"/>
  <c r="M76" i="19"/>
  <c r="I76" i="19"/>
  <c r="K75" i="19"/>
  <c r="K76" i="19"/>
  <c r="D20" i="18"/>
  <c r="K36" i="8"/>
  <c r="C177" i="2"/>
  <c r="K87" i="2"/>
  <c r="L86" i="2"/>
  <c r="M86" i="2"/>
  <c r="K85" i="19"/>
  <c r="K78" i="19"/>
  <c r="B178" i="2"/>
  <c r="H22" i="14"/>
  <c r="H21" i="14"/>
  <c r="K10" i="8"/>
  <c r="K15" i="8"/>
  <c r="K4" i="8"/>
  <c r="K9" i="8"/>
  <c r="D14" i="18"/>
  <c r="D8" i="18"/>
  <c r="K11" i="8"/>
  <c r="K5" i="8"/>
  <c r="S15" i="8"/>
  <c r="K3" i="8"/>
  <c r="D15" i="18"/>
  <c r="D9" i="18"/>
  <c r="K14" i="8"/>
  <c r="K7" i="8"/>
  <c r="K12" i="8"/>
  <c r="K13" i="8"/>
  <c r="K6" i="8"/>
  <c r="K8" i="8"/>
  <c r="D173" i="11"/>
  <c r="M21" i="5"/>
  <c r="M22" i="5"/>
  <c r="N22" i="5"/>
  <c r="H24" i="14"/>
  <c r="J88" i="2"/>
  <c r="D177" i="2"/>
  <c r="L25" i="8"/>
  <c r="K96" i="19"/>
  <c r="C178" i="2"/>
  <c r="H7" i="7"/>
  <c r="F23" i="9"/>
  <c r="B155" i="11"/>
  <c r="L24" i="8"/>
  <c r="G2" i="10"/>
  <c r="M23" i="5"/>
  <c r="K88" i="2"/>
  <c r="B179" i="2"/>
  <c r="H33" i="14"/>
  <c r="H34" i="14"/>
  <c r="E4" i="20"/>
  <c r="L173" i="11"/>
  <c r="M173" i="11"/>
  <c r="M24" i="5"/>
  <c r="N24" i="5"/>
  <c r="E16" i="18"/>
  <c r="N23" i="5"/>
  <c r="M25" i="5"/>
  <c r="N25" i="5"/>
  <c r="E110" i="19"/>
  <c r="C179" i="2"/>
  <c r="M88" i="2"/>
  <c r="L88" i="2"/>
  <c r="C96" i="19"/>
  <c r="G28" i="10"/>
  <c r="G7" i="10"/>
  <c r="F12" i="9"/>
  <c r="C85" i="19"/>
  <c r="C78" i="19"/>
  <c r="G19" i="10"/>
  <c r="Q33" i="6"/>
  <c r="D174" i="11"/>
  <c r="E155" i="11"/>
  <c r="C199" i="11"/>
  <c r="D155" i="11"/>
  <c r="M26" i="5"/>
  <c r="N26" i="5"/>
  <c r="L31" i="8"/>
  <c r="G11" i="9"/>
  <c r="C109" i="19"/>
  <c r="J89" i="2"/>
  <c r="D179" i="2"/>
  <c r="E121" i="19"/>
  <c r="M28" i="5"/>
  <c r="N28" i="5"/>
  <c r="N155" i="11"/>
  <c r="O155" i="11"/>
  <c r="J174" i="11"/>
  <c r="M174" i="11"/>
  <c r="G18" i="10"/>
  <c r="G17" i="10"/>
  <c r="G3" i="10"/>
  <c r="D175" i="11"/>
  <c r="Q32" i="6"/>
  <c r="L174" i="11"/>
  <c r="H11" i="7"/>
  <c r="H6" i="7"/>
  <c r="L21" i="8"/>
  <c r="J175" i="11"/>
  <c r="H159" i="11"/>
  <c r="E176" i="11"/>
  <c r="H160" i="11"/>
  <c r="B152" i="11"/>
  <c r="N20" i="8"/>
  <c r="L16" i="8"/>
  <c r="K89" i="2"/>
  <c r="B180" i="2"/>
  <c r="G109" i="19"/>
  <c r="E109" i="19"/>
  <c r="E103" i="19"/>
  <c r="K109" i="19"/>
  <c r="I109" i="19"/>
  <c r="L30" i="8"/>
  <c r="Q38" i="6"/>
  <c r="Q42" i="6"/>
  <c r="Q43" i="6"/>
  <c r="D176" i="11"/>
  <c r="B160" i="11"/>
  <c r="L38" i="8"/>
  <c r="E30" i="18"/>
  <c r="E21" i="18"/>
  <c r="J177" i="11"/>
  <c r="L175" i="11"/>
  <c r="C204" i="11"/>
  <c r="D160" i="11"/>
  <c r="E160" i="11"/>
  <c r="H5" i="7"/>
  <c r="H22" i="7"/>
  <c r="G103" i="19"/>
  <c r="G110" i="19"/>
  <c r="E17" i="18"/>
  <c r="E11" i="18"/>
  <c r="E29" i="18"/>
  <c r="C196" i="11"/>
  <c r="E152" i="11"/>
  <c r="D152" i="11"/>
  <c r="M175" i="11"/>
  <c r="G176" i="11"/>
  <c r="F152" i="11"/>
  <c r="B159" i="11"/>
  <c r="L27" i="8"/>
  <c r="C180" i="2"/>
  <c r="L89" i="2"/>
  <c r="M89" i="2"/>
  <c r="B195" i="11"/>
  <c r="F176" i="11"/>
  <c r="G152" i="11"/>
  <c r="H177" i="11"/>
  <c r="G177" i="11"/>
  <c r="G15" i="10"/>
  <c r="G13" i="10"/>
  <c r="G8" i="10"/>
  <c r="G20" i="10"/>
  <c r="E195" i="11"/>
  <c r="F195" i="11"/>
  <c r="D195" i="11"/>
  <c r="J90" i="2"/>
  <c r="D180" i="2"/>
  <c r="E18" i="18"/>
  <c r="E12" i="18"/>
  <c r="E31" i="18"/>
  <c r="E33" i="18"/>
  <c r="L176" i="11"/>
  <c r="F177" i="11"/>
  <c r="N152" i="11"/>
  <c r="O152" i="11"/>
  <c r="H8" i="7"/>
  <c r="L160" i="11"/>
  <c r="M160" i="11"/>
  <c r="G121" i="19"/>
  <c r="E159" i="11"/>
  <c r="C203" i="11"/>
  <c r="D159" i="11"/>
  <c r="M176" i="11"/>
  <c r="L34" i="8"/>
  <c r="H23" i="7"/>
  <c r="M19" i="8"/>
  <c r="M38" i="8"/>
  <c r="M32" i="8"/>
  <c r="M26" i="8"/>
  <c r="M20" i="8"/>
  <c r="M24" i="8"/>
  <c r="M29" i="8"/>
  <c r="M31" i="8"/>
  <c r="M28" i="8"/>
  <c r="M27" i="8"/>
  <c r="E32" i="18"/>
  <c r="M34" i="8"/>
  <c r="M17" i="8"/>
  <c r="M23" i="8"/>
  <c r="M22" i="8"/>
  <c r="M16" i="8"/>
  <c r="M18" i="8"/>
  <c r="M25" i="8"/>
  <c r="M33" i="8"/>
  <c r="M21" i="8"/>
  <c r="M30" i="8"/>
  <c r="H24" i="7"/>
  <c r="H25" i="7"/>
  <c r="F8" i="9"/>
  <c r="F4" i="9"/>
  <c r="G195" i="11"/>
  <c r="N159" i="11"/>
  <c r="F22" i="9"/>
  <c r="O159" i="11"/>
  <c r="N146" i="11"/>
  <c r="N177" i="11"/>
  <c r="L146" i="11"/>
  <c r="L177" i="11"/>
  <c r="M146" i="11"/>
  <c r="M177" i="11"/>
  <c r="K90" i="2"/>
  <c r="B181" i="2"/>
  <c r="O146" i="11"/>
  <c r="O177" i="11"/>
  <c r="F16" i="9"/>
  <c r="G29" i="10"/>
  <c r="G30" i="10"/>
  <c r="G31" i="10"/>
  <c r="G33" i="10"/>
  <c r="C95" i="19"/>
  <c r="F26" i="9"/>
  <c r="F28" i="9"/>
  <c r="H26" i="7"/>
  <c r="L14" i="8"/>
  <c r="E22" i="18"/>
  <c r="C181" i="2"/>
  <c r="L90" i="2"/>
  <c r="M90" i="2"/>
  <c r="I110" i="19"/>
  <c r="I103" i="19"/>
  <c r="N195" i="11"/>
  <c r="O195" i="11"/>
  <c r="J91" i="2"/>
  <c r="D181" i="2"/>
  <c r="I121" i="19"/>
  <c r="H32" i="10"/>
  <c r="L33" i="10"/>
  <c r="B146" i="11"/>
  <c r="L10" i="8"/>
  <c r="F31" i="9"/>
  <c r="G27" i="9"/>
  <c r="K95" i="19"/>
  <c r="K89" i="19"/>
  <c r="K99" i="19"/>
  <c r="G95" i="19"/>
  <c r="G89" i="19"/>
  <c r="G99" i="19"/>
  <c r="E95" i="19"/>
  <c r="E89" i="19"/>
  <c r="E99" i="19"/>
  <c r="E101" i="19"/>
  <c r="G100" i="19"/>
  <c r="I95" i="19"/>
  <c r="I89" i="19"/>
  <c r="I99" i="19"/>
  <c r="C89" i="19"/>
  <c r="C99" i="19"/>
  <c r="C101" i="19"/>
  <c r="E36" i="18"/>
  <c r="E35" i="18"/>
  <c r="C190" i="11"/>
  <c r="C221" i="11"/>
  <c r="E146" i="11"/>
  <c r="E177" i="11"/>
  <c r="D146" i="11"/>
  <c r="D177" i="11"/>
  <c r="B177" i="11"/>
  <c r="K91" i="2"/>
  <c r="B182" i="2"/>
  <c r="J92" i="2"/>
  <c r="J93" i="2"/>
  <c r="M101" i="19"/>
  <c r="C125" i="19"/>
  <c r="E125" i="19"/>
  <c r="G101" i="19"/>
  <c r="I100" i="19"/>
  <c r="I101" i="19"/>
  <c r="K100" i="19"/>
  <c r="K101" i="19"/>
  <c r="L36" i="8"/>
  <c r="L15" i="8"/>
  <c r="E20" i="18"/>
  <c r="M36" i="8"/>
  <c r="M14" i="8"/>
  <c r="T15" i="8"/>
  <c r="M9" i="8"/>
  <c r="M5" i="8"/>
  <c r="M6" i="8"/>
  <c r="E15" i="18"/>
  <c r="E9" i="18"/>
  <c r="M4" i="8"/>
  <c r="M7" i="8"/>
  <c r="M12" i="8"/>
  <c r="M13" i="8"/>
  <c r="M3" i="8"/>
  <c r="M11" i="8"/>
  <c r="M15" i="8"/>
  <c r="M10" i="8"/>
  <c r="E14" i="18"/>
  <c r="M8" i="8"/>
  <c r="E8" i="18"/>
  <c r="C182" i="2"/>
  <c r="K92" i="2"/>
  <c r="K93" i="2"/>
  <c r="L91" i="2"/>
  <c r="D182" i="2"/>
  <c r="N25" i="8"/>
  <c r="M91" i="2"/>
  <c r="K110" i="19"/>
  <c r="K103" i="19"/>
  <c r="B183" i="2"/>
  <c r="J22" i="14"/>
  <c r="J21" i="14"/>
  <c r="P21" i="5"/>
  <c r="P22" i="5"/>
  <c r="Q22" i="5"/>
  <c r="D217" i="11"/>
  <c r="J24" i="14"/>
  <c r="N24" i="8"/>
  <c r="B199" i="11"/>
  <c r="K121" i="19"/>
  <c r="C183" i="2"/>
  <c r="G23" i="9"/>
  <c r="I7" i="7"/>
  <c r="J7" i="7"/>
  <c r="D199" i="11"/>
  <c r="E199" i="11"/>
  <c r="F4" i="20"/>
  <c r="J33" i="14"/>
  <c r="J34" i="14"/>
  <c r="P23" i="5"/>
  <c r="Q23" i="5"/>
  <c r="H2" i="10"/>
  <c r="P24" i="5"/>
  <c r="Q24" i="5"/>
  <c r="F16" i="18"/>
  <c r="M217" i="11"/>
  <c r="L217" i="11"/>
  <c r="G12" i="9"/>
  <c r="C110" i="19"/>
  <c r="C103" i="19"/>
  <c r="H7" i="10"/>
  <c r="P25" i="5"/>
  <c r="Q25" i="5"/>
  <c r="H19" i="10"/>
  <c r="T33" i="6"/>
  <c r="N31" i="8"/>
  <c r="D218" i="11"/>
  <c r="N199" i="11"/>
  <c r="O199" i="11"/>
  <c r="C121" i="19"/>
  <c r="H28" i="10"/>
  <c r="P26" i="5"/>
  <c r="Q26" i="5"/>
  <c r="J218" i="11"/>
  <c r="M218" i="11"/>
  <c r="D219" i="11"/>
  <c r="E220" i="11"/>
  <c r="T32" i="6"/>
  <c r="B204" i="11"/>
  <c r="N38" i="8"/>
  <c r="N21" i="8"/>
  <c r="H18" i="10"/>
  <c r="H17" i="10"/>
  <c r="H3" i="10"/>
  <c r="I6" i="7"/>
  <c r="J6" i="7"/>
  <c r="I11" i="7"/>
  <c r="J11" i="7"/>
  <c r="P28" i="5"/>
  <c r="Q28" i="5"/>
  <c r="F30" i="18"/>
  <c r="F21" i="18"/>
  <c r="L218" i="11"/>
  <c r="B196" i="11"/>
  <c r="N16" i="8"/>
  <c r="D204" i="11"/>
  <c r="E204" i="11"/>
  <c r="J219" i="11"/>
  <c r="H203" i="11"/>
  <c r="D220" i="11"/>
  <c r="H204" i="11"/>
  <c r="N30" i="8"/>
  <c r="T38" i="6"/>
  <c r="T42" i="6"/>
  <c r="T43" i="6"/>
  <c r="F220" i="11"/>
  <c r="G196" i="11"/>
  <c r="J221" i="11"/>
  <c r="H15" i="10"/>
  <c r="H13" i="10"/>
  <c r="H8" i="10"/>
  <c r="H20" i="10"/>
  <c r="H221" i="11"/>
  <c r="G220" i="11"/>
  <c r="F196" i="11"/>
  <c r="F221" i="11"/>
  <c r="F29" i="18"/>
  <c r="F11" i="18"/>
  <c r="F17" i="18"/>
  <c r="B203" i="11"/>
  <c r="N27" i="8"/>
  <c r="I22" i="7"/>
  <c r="I5" i="7"/>
  <c r="M219" i="11"/>
  <c r="L219" i="11"/>
  <c r="L204" i="11"/>
  <c r="M204" i="11"/>
  <c r="E196" i="11"/>
  <c r="D196" i="11"/>
  <c r="M220" i="11"/>
  <c r="G8" i="9"/>
  <c r="G4" i="9"/>
  <c r="L220" i="11"/>
  <c r="M190" i="11"/>
  <c r="M221" i="11"/>
  <c r="G221" i="11"/>
  <c r="O196" i="11"/>
  <c r="N196" i="11"/>
  <c r="L190" i="11"/>
  <c r="L221" i="11"/>
  <c r="I8" i="7"/>
  <c r="J8" i="7"/>
  <c r="J5" i="7"/>
  <c r="F31" i="18"/>
  <c r="F33" i="18"/>
  <c r="F12" i="18"/>
  <c r="F18" i="18"/>
  <c r="N34" i="8"/>
  <c r="J22" i="7"/>
  <c r="I23" i="7"/>
  <c r="D203" i="11"/>
  <c r="E203" i="11"/>
  <c r="N203" i="11"/>
  <c r="G22" i="9"/>
  <c r="O203" i="11"/>
  <c r="I24" i="7"/>
  <c r="I25" i="7"/>
  <c r="I26" i="7"/>
  <c r="N14" i="8"/>
  <c r="F22" i="18"/>
  <c r="J23" i="7"/>
  <c r="J24" i="7"/>
  <c r="N190" i="11"/>
  <c r="N221" i="11"/>
  <c r="O32" i="8"/>
  <c r="O26" i="8"/>
  <c r="O33" i="8"/>
  <c r="O27" i="8"/>
  <c r="O31" i="8"/>
  <c r="O22" i="8"/>
  <c r="O25" i="8"/>
  <c r="O29" i="8"/>
  <c r="O24" i="8"/>
  <c r="O20" i="8"/>
  <c r="O34" i="8"/>
  <c r="O19" i="8"/>
  <c r="O17" i="8"/>
  <c r="O16" i="8"/>
  <c r="O38" i="8"/>
  <c r="O18" i="8"/>
  <c r="O23" i="8"/>
  <c r="O28" i="8"/>
  <c r="O30" i="8"/>
  <c r="O21" i="8"/>
  <c r="O190" i="11"/>
  <c r="O221" i="11"/>
  <c r="F32" i="18"/>
  <c r="B190" i="11"/>
  <c r="N10" i="8"/>
  <c r="C120" i="19"/>
  <c r="H29" i="10"/>
  <c r="H30" i="10"/>
  <c r="H31" i="10"/>
  <c r="H33" i="10"/>
  <c r="G16" i="9"/>
  <c r="G26" i="9"/>
  <c r="G28" i="9"/>
  <c r="G31" i="9"/>
  <c r="F35" i="18"/>
  <c r="F36" i="18"/>
  <c r="E120" i="19"/>
  <c r="E114" i="19"/>
  <c r="E124" i="19"/>
  <c r="E126" i="19"/>
  <c r="G125" i="19"/>
  <c r="K120" i="19"/>
  <c r="K114" i="19"/>
  <c r="K124" i="19"/>
  <c r="G120" i="19"/>
  <c r="G114" i="19"/>
  <c r="G124" i="19"/>
  <c r="I120" i="19"/>
  <c r="I114" i="19"/>
  <c r="I124" i="19"/>
  <c r="C114" i="19"/>
  <c r="C124" i="19"/>
  <c r="C126" i="19"/>
  <c r="M126" i="19"/>
  <c r="D190" i="11"/>
  <c r="D221" i="11"/>
  <c r="E190" i="11"/>
  <c r="E221" i="11"/>
  <c r="B221" i="11"/>
  <c r="M33" i="10"/>
  <c r="N36" i="8"/>
  <c r="N15" i="8"/>
  <c r="F20" i="18"/>
  <c r="O36" i="8"/>
  <c r="G126" i="19"/>
  <c r="I125" i="19"/>
  <c r="I126" i="19"/>
  <c r="K125" i="19"/>
  <c r="K126" i="19"/>
  <c r="O10" i="8"/>
  <c r="O12" i="8"/>
  <c r="O15" i="8"/>
  <c r="U15" i="8"/>
  <c r="O8" i="8"/>
  <c r="O14" i="8"/>
  <c r="O3" i="8"/>
  <c r="O11" i="8"/>
  <c r="O13" i="8"/>
  <c r="O7" i="8"/>
  <c r="F9" i="18"/>
  <c r="F15" i="18"/>
  <c r="O4" i="8"/>
  <c r="F14" i="18"/>
  <c r="O5" i="8"/>
  <c r="F8" i="18"/>
  <c r="O9" i="8"/>
  <c r="O6" i="8"/>
</calcChain>
</file>

<file path=xl/comments1.xml><?xml version="1.0" encoding="utf-8"?>
<comments xmlns="http://schemas.openxmlformats.org/spreadsheetml/2006/main">
  <authors>
    <author>FMV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Por unidad de venta: envase, kg., etc.</t>
        </r>
      </text>
    </comment>
    <comment ref="A11" authorId="0">
      <text>
        <r>
          <rPr>
            <b/>
            <sz val="9"/>
            <color indexed="81"/>
            <rFont val="Tahoma"/>
            <family val="2"/>
          </rPr>
          <t>En % sobre el precio de venta</t>
        </r>
      </text>
    </comment>
    <comment ref="A15" authorId="0">
      <text>
        <r>
          <rPr>
            <b/>
            <sz val="9"/>
            <color indexed="81"/>
            <rFont val="Tahoma"/>
            <family val="2"/>
          </rPr>
          <t>Por unidad de venta: envase, kg., etc.</t>
        </r>
      </text>
    </comment>
    <comment ref="A21" authorId="0">
      <text>
        <r>
          <rPr>
            <b/>
            <sz val="9"/>
            <color indexed="81"/>
            <rFont val="Tahoma"/>
            <family val="2"/>
          </rPr>
          <t>En % sobre el precio de venta</t>
        </r>
      </text>
    </comment>
    <comment ref="A25" authorId="0">
      <text>
        <r>
          <rPr>
            <b/>
            <sz val="9"/>
            <color indexed="81"/>
            <rFont val="Tahoma"/>
            <family val="2"/>
          </rPr>
          <t>Por unidad de venta: envase, kg., etc.</t>
        </r>
      </text>
    </comment>
    <comment ref="A31" authorId="0">
      <text>
        <r>
          <rPr>
            <b/>
            <sz val="9"/>
            <color indexed="81"/>
            <rFont val="Tahoma"/>
            <family val="2"/>
          </rPr>
          <t>En % sobre el precio de venta</t>
        </r>
      </text>
    </comment>
    <comment ref="A35" authorId="0">
      <text>
        <r>
          <rPr>
            <b/>
            <sz val="9"/>
            <color indexed="81"/>
            <rFont val="Tahoma"/>
            <family val="2"/>
          </rPr>
          <t>Por unidad de venta: envase, kg., etc.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En % sobre el precio de venta</t>
        </r>
      </text>
    </comment>
    <comment ref="A45" authorId="0">
      <text>
        <r>
          <rPr>
            <b/>
            <sz val="9"/>
            <color indexed="81"/>
            <rFont val="Tahoma"/>
            <family val="2"/>
          </rPr>
          <t>Por unidad de venta: envase, kg., etc.</t>
        </r>
      </text>
    </comment>
    <comment ref="A51" authorId="0">
      <text>
        <r>
          <rPr>
            <b/>
            <sz val="9"/>
            <color indexed="81"/>
            <rFont val="Tahoma"/>
            <family val="2"/>
          </rPr>
          <t>En % sobre el precio de venta</t>
        </r>
      </text>
    </comment>
  </commentList>
</comments>
</file>

<file path=xl/comments2.xml><?xml version="1.0" encoding="utf-8"?>
<comments xmlns="http://schemas.openxmlformats.org/spreadsheetml/2006/main">
  <authors>
    <author>FMV</author>
  </authors>
  <commentList>
    <comment ref="B21" authorId="0">
      <text>
        <r>
          <rPr>
            <b/>
            <sz val="9"/>
            <color indexed="81"/>
            <rFont val="Tahoma"/>
            <family val="2"/>
          </rPr>
          <t>Hipótesis: 100% m.p. + 50% resto costes variables excepto comerciales</t>
        </r>
      </text>
    </comment>
    <comment ref="B22" authorId="0">
      <text>
        <r>
          <rPr>
            <b/>
            <sz val="9"/>
            <color indexed="81"/>
            <rFont val="Tahoma"/>
            <family val="2"/>
          </rPr>
          <t>Envases y embalajes</t>
        </r>
      </text>
    </comment>
    <comment ref="B23" authorId="0">
      <text>
        <r>
          <rPr>
            <b/>
            <sz val="9"/>
            <color indexed="81"/>
            <rFont val="Tahoma"/>
            <family val="2"/>
          </rPr>
          <t>Total costes variables excepto comerciales</t>
        </r>
      </text>
    </comment>
    <comment ref="B24" authorId="0">
      <text>
        <r>
          <rPr>
            <b/>
            <sz val="9"/>
            <color indexed="81"/>
            <rFont val="Tahoma"/>
            <family val="2"/>
          </rPr>
          <t>Ventas + IVA</t>
        </r>
      </text>
    </comment>
    <comment ref="B26" authorId="0">
      <text>
        <r>
          <rPr>
            <b/>
            <sz val="9"/>
            <color indexed="81"/>
            <rFont val="Tahoma"/>
            <family val="2"/>
          </rPr>
          <t>Poner importe estimado</t>
        </r>
      </text>
    </comment>
    <comment ref="B31" authorId="0">
      <text>
        <r>
          <rPr>
            <b/>
            <sz val="9"/>
            <color indexed="81"/>
            <rFont val="Tahoma"/>
            <family val="2"/>
          </rPr>
          <t>Total costes variables + Servicios exteriores</t>
        </r>
      </text>
    </comment>
    <comment ref="B33" authorId="0">
      <text>
        <r>
          <rPr>
            <b/>
            <sz val="9"/>
            <color indexed="81"/>
            <rFont val="Tahoma"/>
            <family val="2"/>
          </rPr>
          <t>50% del Impuesto recogido en Cuenta de Resultados. El resto se habría pagado a cuenta</t>
        </r>
      </text>
    </comment>
  </commentList>
</comments>
</file>

<file path=xl/sharedStrings.xml><?xml version="1.0" encoding="utf-8"?>
<sst xmlns="http://schemas.openxmlformats.org/spreadsheetml/2006/main" count="1842" uniqueCount="513">
  <si>
    <t>PARTIDAS</t>
  </si>
  <si>
    <t>TOTAL</t>
  </si>
  <si>
    <t xml:space="preserve"> -</t>
  </si>
  <si>
    <t>-</t>
  </si>
  <si>
    <t>Anualidad</t>
  </si>
  <si>
    <t>Intereses</t>
  </si>
  <si>
    <t>Capital pendiente</t>
  </si>
  <si>
    <t>Capital amortizado</t>
  </si>
  <si>
    <t>1.1</t>
  </si>
  <si>
    <t>1.2</t>
  </si>
  <si>
    <t>1.3</t>
  </si>
  <si>
    <t>1.4</t>
  </si>
  <si>
    <t>Total año 1</t>
  </si>
  <si>
    <t>2.1</t>
  </si>
  <si>
    <t>2.2</t>
  </si>
  <si>
    <t>2.3</t>
  </si>
  <si>
    <t>2.4</t>
  </si>
  <si>
    <t>Total año 2</t>
  </si>
  <si>
    <t>3.1</t>
  </si>
  <si>
    <t>3.2</t>
  </si>
  <si>
    <t>3.3</t>
  </si>
  <si>
    <t>3.4</t>
  </si>
  <si>
    <t>Total año 3</t>
  </si>
  <si>
    <t>4.1</t>
  </si>
  <si>
    <t>4.2</t>
  </si>
  <si>
    <t>4.3</t>
  </si>
  <si>
    <t>4.4</t>
  </si>
  <si>
    <t>Total año 4</t>
  </si>
  <si>
    <t>5.1</t>
  </si>
  <si>
    <t>5.2</t>
  </si>
  <si>
    <t>5.3</t>
  </si>
  <si>
    <t>5.4</t>
  </si>
  <si>
    <t>Total año 5</t>
  </si>
  <si>
    <t>TOTALES</t>
  </si>
  <si>
    <t>POLÍTICA DE VENTAS</t>
  </si>
  <si>
    <t>POLÍTICA DE GASTOS</t>
  </si>
  <si>
    <t>AMORTIZACIONES</t>
  </si>
  <si>
    <t>SUELDOS, SALARIOS Y S.S.</t>
  </si>
  <si>
    <t>GASTOS FINANCIEROS</t>
  </si>
  <si>
    <t>CUENTAS DE RESULTADOS PREVISIONALES</t>
  </si>
  <si>
    <t>TOTAL INGRESOS</t>
  </si>
  <si>
    <t>+</t>
  </si>
  <si>
    <t>Variación de existencias</t>
  </si>
  <si>
    <t>=</t>
  </si>
  <si>
    <t xml:space="preserve"> =</t>
  </si>
  <si>
    <t>Impuesto de Sociedades</t>
  </si>
  <si>
    <t>BENEFICIO NETO</t>
  </si>
  <si>
    <t>BENEFICIO RETENIDO</t>
  </si>
  <si>
    <t>POLÍTICA DE CIRCULANTE</t>
  </si>
  <si>
    <t>NECESIDADES DE CIRCULANTE</t>
  </si>
  <si>
    <t>Otros aprovisionamientos</t>
  </si>
  <si>
    <t>Productos terminados</t>
  </si>
  <si>
    <t>Clientes</t>
  </si>
  <si>
    <t>Tesorería</t>
  </si>
  <si>
    <t>RECURSOS CIRCULANTES</t>
  </si>
  <si>
    <t>Dividendos a pagar</t>
  </si>
  <si>
    <t>Organismos de la S.S. acreedores</t>
  </si>
  <si>
    <t>Necesidades de circulante</t>
  </si>
  <si>
    <t xml:space="preserve"> - Recursos circulantes</t>
  </si>
  <si>
    <t>PRESUPUESTO DE CAPITAL</t>
  </si>
  <si>
    <t>AÑO 1</t>
  </si>
  <si>
    <t>AÑO 2</t>
  </si>
  <si>
    <t>AÑO 3</t>
  </si>
  <si>
    <t xml:space="preserve"> *</t>
  </si>
  <si>
    <t>Dotaciones a la amortización</t>
  </si>
  <si>
    <t>Capital</t>
  </si>
  <si>
    <t>SUPERÁVIT/DÉFICIT</t>
  </si>
  <si>
    <t>SUPERÁVIT/DÉFICIT ACUMULADO</t>
  </si>
  <si>
    <t>TESORERÍA EN BALANCES PREVISIONALES</t>
  </si>
  <si>
    <t>ACTIVO</t>
  </si>
  <si>
    <t>TOTAL ACTIVO</t>
  </si>
  <si>
    <t>PASIVO</t>
  </si>
  <si>
    <t>FONDOS PROPIOS</t>
  </si>
  <si>
    <t>Reservas</t>
  </si>
  <si>
    <t>Año 1</t>
  </si>
  <si>
    <t>1T</t>
  </si>
  <si>
    <t>2T</t>
  </si>
  <si>
    <t>3T</t>
  </si>
  <si>
    <t>4T</t>
  </si>
  <si>
    <t>FLUJOS NETOS POR ACTIVIDADES ORDINARIAS</t>
  </si>
  <si>
    <t>Cobros de clientes</t>
  </si>
  <si>
    <t>Pagos a proveedores</t>
  </si>
  <si>
    <t>Pagos al personal</t>
  </si>
  <si>
    <t>Pagos a O. S. S. y a H. P.</t>
  </si>
  <si>
    <t>Otros pagos</t>
  </si>
  <si>
    <t>Pagos de intereses</t>
  </si>
  <si>
    <t>FLUJOS NETOS POR ACTIVIDADES DE INVERSIÓN</t>
  </si>
  <si>
    <t>Cobros por venta de activos fijos</t>
  </si>
  <si>
    <t>Pagos por adquisición de activos fijos</t>
  </si>
  <si>
    <t>FLUJOS NETOS POR ACTIVIDADES DE FINANCIACIÓN</t>
  </si>
  <si>
    <t>Aportaciones de los accionistas</t>
  </si>
  <si>
    <t>Captación de capitales ajenos</t>
  </si>
  <si>
    <t>Pagos de dividendos</t>
  </si>
  <si>
    <t>VARIACIÓN DE LA TESORERÍA EN EL PERÍODO</t>
  </si>
  <si>
    <t>Saldo de Tesorería inicial</t>
  </si>
  <si>
    <t>SALDO FINAL DE LA TESORERÍA</t>
  </si>
  <si>
    <t>Año 2</t>
  </si>
  <si>
    <t>Año 3</t>
  </si>
  <si>
    <t xml:space="preserve"> - (+)</t>
  </si>
  <si>
    <t xml:space="preserve"> + (-)</t>
  </si>
  <si>
    <t>Variación Administraciones Públicas corrientes</t>
  </si>
  <si>
    <t>Saldo inicial de Tesorería y otras disponibilidades líquidas</t>
  </si>
  <si>
    <t>CUENTAS</t>
  </si>
  <si>
    <t>Año 0</t>
  </si>
  <si>
    <t>DIFERENCIA</t>
  </si>
  <si>
    <t>ELIMINACIONES</t>
  </si>
  <si>
    <t>AJUSTES</t>
  </si>
  <si>
    <t>FLUJOS CORRIENTES</t>
  </si>
  <si>
    <t>FLUJOS NO CORRIENTES</t>
  </si>
  <si>
    <t>Debe</t>
  </si>
  <si>
    <t>Haber</t>
  </si>
  <si>
    <t xml:space="preserve">Pagos </t>
  </si>
  <si>
    <t>Cobros</t>
  </si>
  <si>
    <t>Pagos</t>
  </si>
  <si>
    <t>(Amortización acumulada)</t>
  </si>
  <si>
    <t>Ingresos por ventas</t>
  </si>
  <si>
    <t>Compras y otros gastos de explotación</t>
  </si>
  <si>
    <t>Gastos de personal</t>
  </si>
  <si>
    <t>Amortización del inmovilizado</t>
  </si>
  <si>
    <t>Otros gastos fijos</t>
  </si>
  <si>
    <t>Gastos financieros</t>
  </si>
  <si>
    <t>Resultado del período (Ganancia o Pérdida)</t>
  </si>
  <si>
    <t>SUMAS</t>
  </si>
  <si>
    <t>MARGEN DE CONTRIBUCIÓN</t>
  </si>
  <si>
    <t xml:space="preserve"> +</t>
  </si>
  <si>
    <t>Costes de estructura</t>
  </si>
  <si>
    <t>BALANCES PREVISIONALES</t>
  </si>
  <si>
    <t>Tipo de Interés Nominal</t>
  </si>
  <si>
    <r>
      <t xml:space="preserve">HOJA DE TRABAJO PARA LA CONFECCIÓN DEL </t>
    </r>
    <r>
      <rPr>
        <b/>
        <i/>
        <u/>
        <sz val="12"/>
        <color indexed="9"/>
        <rFont val="Trebuchet MS"/>
        <family val="2"/>
      </rPr>
      <t>ESTADO DE FLUJOS DE TESORERÍA</t>
    </r>
  </si>
  <si>
    <t>Costes variables unidades vendidas</t>
  </si>
  <si>
    <t>Costes variables unidades no vendidas</t>
  </si>
  <si>
    <t>Pagos del ejercicio Impuesto al Resultado</t>
  </si>
  <si>
    <t>Inversiones en activos no corrientes</t>
  </si>
  <si>
    <t>Amortizaciones financieras</t>
  </si>
  <si>
    <t>Autofinanciación</t>
  </si>
  <si>
    <t>Financiación externa</t>
  </si>
  <si>
    <t>Desinversiones en activos no corrientes</t>
  </si>
  <si>
    <t>Intangible</t>
  </si>
  <si>
    <t>Material</t>
  </si>
  <si>
    <t>Financiero</t>
  </si>
  <si>
    <t>Mercaderías</t>
  </si>
  <si>
    <t>Aplicaciones informáticas</t>
  </si>
  <si>
    <t>Otras inversiones intangibles</t>
  </si>
  <si>
    <t>Otras inversiones materiales</t>
  </si>
  <si>
    <t>Terrenos</t>
  </si>
  <si>
    <t>Edificaciones</t>
  </si>
  <si>
    <t>Mobiliario de oficina</t>
  </si>
  <si>
    <t>Equipamientos informáticos</t>
  </si>
  <si>
    <t>Fianzas constituidas a l/p</t>
  </si>
  <si>
    <t>Otras inversiones financieras</t>
  </si>
  <si>
    <t>TOTAL INVERSIONES NO CORRIENTES</t>
  </si>
  <si>
    <t>INICIAL</t>
  </si>
  <si>
    <t>PRESUPUESTOS DE INVERSIÓN</t>
  </si>
  <si>
    <t>Subvenciones y donaciones</t>
  </si>
  <si>
    <t>±</t>
  </si>
  <si>
    <t>GASTOS VARIABLES</t>
  </si>
  <si>
    <t>Arrendamientos</t>
  </si>
  <si>
    <t>Conservación y mantenimiento</t>
  </si>
  <si>
    <t>Servicios profesionales independientes</t>
  </si>
  <si>
    <t>Seguros</t>
  </si>
  <si>
    <t>Publicidad y promoción</t>
  </si>
  <si>
    <t>Dietas y gastos de viaje</t>
  </si>
  <si>
    <t>Suministros</t>
  </si>
  <si>
    <t>Teléfono</t>
  </si>
  <si>
    <t>SERVICIOS EXTERIORES</t>
  </si>
  <si>
    <t>Otros ingresos</t>
  </si>
  <si>
    <t>Inmovilizado bruto material e intangible</t>
  </si>
  <si>
    <t>Inmovilizado financiero</t>
  </si>
  <si>
    <r>
      <t xml:space="preserve">ΔA </t>
    </r>
    <r>
      <rPr>
        <b/>
        <sz val="10"/>
        <color indexed="9"/>
        <rFont val="Calibri"/>
        <family val="2"/>
      </rPr>
      <t>δ</t>
    </r>
    <r>
      <rPr>
        <b/>
        <sz val="10"/>
        <color indexed="9"/>
        <rFont val="Trebuchet MS"/>
        <family val="2"/>
      </rPr>
      <t>P</t>
    </r>
  </si>
  <si>
    <r>
      <t xml:space="preserve">δA </t>
    </r>
    <r>
      <rPr>
        <b/>
        <sz val="10"/>
        <color indexed="9"/>
        <rFont val="Calibri"/>
        <family val="2"/>
      </rPr>
      <t>Δ</t>
    </r>
    <r>
      <rPr>
        <b/>
        <sz val="10"/>
        <color indexed="9"/>
        <rFont val="Trebuchet MS"/>
        <family val="2"/>
      </rPr>
      <t xml:space="preserve">P </t>
    </r>
  </si>
  <si>
    <t>Subvenciones de capital recibidas</t>
  </si>
  <si>
    <t>IMPORTE</t>
  </si>
  <si>
    <t>Otras cuentas a pagar no financieras</t>
  </si>
  <si>
    <t>Otras cuentas a cobrar</t>
  </si>
  <si>
    <t>Deudas financieras a c/p</t>
  </si>
  <si>
    <t>Acreedores comerciales</t>
  </si>
  <si>
    <t>AÑO 4</t>
  </si>
  <si>
    <t>AÑO 5</t>
  </si>
  <si>
    <t>Cuota año 1</t>
  </si>
  <si>
    <t>Cuota año 2</t>
  </si>
  <si>
    <t>Cuota año 3</t>
  </si>
  <si>
    <t>Cuota año 4</t>
  </si>
  <si>
    <t>Cuota año 5</t>
  </si>
  <si>
    <t>Cuota anual</t>
  </si>
  <si>
    <t>Total año</t>
  </si>
  <si>
    <t>Instalaciones</t>
  </si>
  <si>
    <t>Maquinaria</t>
  </si>
  <si>
    <t>Vehículos de transporte</t>
  </si>
  <si>
    <t>FINANCIACIÓN</t>
  </si>
  <si>
    <t>Comisiones</t>
  </si>
  <si>
    <t>Cuota</t>
  </si>
  <si>
    <t>CUADRO ACUMULADO</t>
  </si>
  <si>
    <t>TRIMESTRE</t>
  </si>
  <si>
    <t>PRECIO</t>
  </si>
  <si>
    <t>CANTIDAD</t>
  </si>
  <si>
    <t>VARIACIÓN PRECIO</t>
  </si>
  <si>
    <t>VARIACIÓN CANTIDAD</t>
  </si>
  <si>
    <t>I.V.A.</t>
  </si>
  <si>
    <t>RESUMEN VENTAS SIN IVA</t>
  </si>
  <si>
    <t>RESUMEN VENTAS CON IVA</t>
  </si>
  <si>
    <t>TOTAL VENTAS</t>
  </si>
  <si>
    <t>Comisiones % 1</t>
  </si>
  <si>
    <t>Comisiones % 2</t>
  </si>
  <si>
    <t>Total</t>
  </si>
  <si>
    <t>RESUMEN GASTOS VARIABLES</t>
  </si>
  <si>
    <t>TOTAL CON I.V.A.</t>
  </si>
  <si>
    <t>TOTAL GASTOS VARIABLES CON I.V.A.</t>
  </si>
  <si>
    <t>TOTAL GASTOS VARIABLES</t>
  </si>
  <si>
    <t>I.V.A. SOPORTADO MEDIO</t>
  </si>
  <si>
    <t>Coste unitario</t>
  </si>
  <si>
    <t>Unidades</t>
  </si>
  <si>
    <t>Coste total</t>
  </si>
  <si>
    <t>Variación coste</t>
  </si>
  <si>
    <t>GASTOS DE ESTRUCTURA</t>
  </si>
  <si>
    <t>GASTOS TOTALES</t>
  </si>
  <si>
    <t>GASTOS VARIABLES:</t>
  </si>
  <si>
    <t>GASTOS ESTRUCTURA:</t>
  </si>
  <si>
    <t>GASTOS DE PERSONAL</t>
  </si>
  <si>
    <t>Nº PERSONAS</t>
  </si>
  <si>
    <t>CATEGORÍA PROFESIONAL</t>
  </si>
  <si>
    <t>SALARIO BRUTO</t>
  </si>
  <si>
    <t>% S. S.</t>
  </si>
  <si>
    <t>VARIACIÓN SALARIO</t>
  </si>
  <si>
    <t>COSTE TOTAL</t>
  </si>
  <si>
    <t>Titular</t>
  </si>
  <si>
    <t>SEG. SOCIAL</t>
  </si>
  <si>
    <t>Cat. 3</t>
  </si>
  <si>
    <t>Cat. 4</t>
  </si>
  <si>
    <t>Cat. 5</t>
  </si>
  <si>
    <t>Cat. 6</t>
  </si>
  <si>
    <t>Cat. 7</t>
  </si>
  <si>
    <t>VENTAS</t>
  </si>
  <si>
    <t>Principal</t>
  </si>
  <si>
    <t>Plazo de amortización</t>
  </si>
  <si>
    <t>Subvenciones explotación</t>
  </si>
  <si>
    <t>Trabajos para el inmovilizado</t>
  </si>
  <si>
    <t>Impuesto sobre beneficios</t>
  </si>
  <si>
    <t>Dividendos a socios</t>
  </si>
  <si>
    <t>CASH FLOW</t>
  </si>
  <si>
    <t>Productos en curso</t>
  </si>
  <si>
    <t>H. P. deudora por I.V.A. soportado</t>
  </si>
  <si>
    <t>Subcontratación</t>
  </si>
  <si>
    <t>Transporte</t>
  </si>
  <si>
    <t>Envase y embalaje</t>
  </si>
  <si>
    <t>Otros costes variables</t>
  </si>
  <si>
    <t>Subvenciones de capital periodificadas</t>
  </si>
  <si>
    <t xml:space="preserve"> - COSTES COMERCIALES</t>
  </si>
  <si>
    <t>COSTE VARIABLES DE PRODUCCIÓN</t>
  </si>
  <si>
    <t>TOTAL COSTES PRODUCCIÓN</t>
  </si>
  <si>
    <t>H.P. acreedora por Impuesto sobre beneficios</t>
  </si>
  <si>
    <t>H.P. acreedora por I.V.A. repercutido</t>
  </si>
  <si>
    <t>H.P. acreedora por retención IRPF. Tipo medio:</t>
  </si>
  <si>
    <t>FLUJO ANUAL</t>
  </si>
  <si>
    <t>PARTIDA</t>
  </si>
  <si>
    <t>DÍAS</t>
  </si>
  <si>
    <t>PATRIMONIO NETO</t>
  </si>
  <si>
    <t>Deudas con entidades de crédito</t>
  </si>
  <si>
    <t>(Fondo de amortización)</t>
  </si>
  <si>
    <t>H.P. acreedora por distintos conceptos</t>
  </si>
  <si>
    <t>PASIVO NO CORRIENTE</t>
  </si>
  <si>
    <t>PASIVO CORRIENTE</t>
  </si>
  <si>
    <t>ACTIVO NO CORRIENTE</t>
  </si>
  <si>
    <t>ACTIVO CORRIENTE</t>
  </si>
  <si>
    <t>TOTAL NECESIDADES FINANCIERAS</t>
  </si>
  <si>
    <t>Prima de emisión</t>
  </si>
  <si>
    <t>Pérdidas del ejercicio u otras disminuciones del P. N.</t>
  </si>
  <si>
    <t>Otras deudas financieras a c/p</t>
  </si>
  <si>
    <t>OTRAS DEUDAS FINANCIERAS</t>
  </si>
  <si>
    <t>Deudas financieras a l/p</t>
  </si>
  <si>
    <t>TOTAL RECURSOS FINANCIEROS</t>
  </si>
  <si>
    <t>Tesorería mínima</t>
  </si>
  <si>
    <t>Préstamos a largo plazo</t>
  </si>
  <si>
    <t>Otras deudas a largo plazo</t>
  </si>
  <si>
    <t>Otras deudas a corto plazo</t>
  </si>
  <si>
    <t>NECESIDADES/RECURSOS DEL FONDO DE ROTACIÓN</t>
  </si>
  <si>
    <t xml:space="preserve"> = NECESIDADES/RECURSOS DEL FONDO DE ROTACIÓN</t>
  </si>
  <si>
    <t>Reservas iniciales</t>
  </si>
  <si>
    <t>AÑO COMIENZO VENTAS</t>
  </si>
  <si>
    <t>Domicilio</t>
  </si>
  <si>
    <t>Localidad</t>
  </si>
  <si>
    <t>I.V.A. soportado en las inversiones</t>
  </si>
  <si>
    <t>Tipo impositivo medio estimado</t>
  </si>
  <si>
    <t>Tipo retención I.R.P.F. medio estimado</t>
  </si>
  <si>
    <t>Dividendos a repartir (%)</t>
  </si>
  <si>
    <t>IVA REPERCUTIDO</t>
  </si>
  <si>
    <t>TOTAL AÑO</t>
  </si>
  <si>
    <t>IVA SOPORTADO G. VARIABLES</t>
  </si>
  <si>
    <t>IVA SOPORTADO G. ESTRUCTURA</t>
  </si>
  <si>
    <t>LIQUIDACIÓN IVA</t>
  </si>
  <si>
    <t>Soportado inversiones</t>
  </si>
  <si>
    <t>Repercutido ventas</t>
  </si>
  <si>
    <t>Soportado variables</t>
  </si>
  <si>
    <t>Soportado estructura</t>
  </si>
  <si>
    <t xml:space="preserve"> - </t>
  </si>
  <si>
    <t>Servicios exteriores</t>
  </si>
  <si>
    <t>VALOR AÑADIDO BRUTO AL C. DE LOS F.</t>
  </si>
  <si>
    <t>Amortizaciones y otras depreciaciones</t>
  </si>
  <si>
    <t>TOTAL PASIVO + NETO</t>
  </si>
  <si>
    <t>Subvenciones de explotación</t>
  </si>
  <si>
    <t>Trabajos para el inmovilizado material</t>
  </si>
  <si>
    <t>Trabajos para el inmovilizado intangible</t>
  </si>
  <si>
    <t>Inmovilizaciones realizadas por la propia empresa</t>
  </si>
  <si>
    <t>IMPORTE INVERSIÓN</t>
  </si>
  <si>
    <t>IVA SOPORTADO</t>
  </si>
  <si>
    <r>
      <t>Carencia (</t>
    </r>
    <r>
      <rPr>
        <sz val="10"/>
        <rFont val="Calibri"/>
        <family val="2"/>
      </rPr>
      <t>≤</t>
    </r>
    <r>
      <rPr>
        <sz val="10"/>
        <rFont val="Trebuchet MS"/>
        <family val="2"/>
      </rPr>
      <t>2)</t>
    </r>
  </si>
  <si>
    <t>PRÉSTAMO 1 A L/P</t>
  </si>
  <si>
    <t>PRÉSTAMO 2 A L/P</t>
  </si>
  <si>
    <t>PRODUCTO/SERVICIO</t>
  </si>
  <si>
    <t>Tipo medio cotización S.S. trabajadores</t>
  </si>
  <si>
    <t>Importe medio cotización S.S. autónomos</t>
  </si>
  <si>
    <t>I.V.A. soportado medio en las compras</t>
  </si>
  <si>
    <t>I.V.A. soportado medio en los gastos de estructura</t>
  </si>
  <si>
    <t>I.V.A. repercutido medio en las ventas e ingresos</t>
  </si>
  <si>
    <t>Importe</t>
  </si>
  <si>
    <t>Variación</t>
  </si>
  <si>
    <t>Gastos de constitución y primer establecimiento</t>
  </si>
  <si>
    <t>Comisiones bancarias</t>
  </si>
  <si>
    <t>Materias Primas</t>
  </si>
  <si>
    <t xml:space="preserve"> - COSTES MERCADERÍAS Y TRANSPORTES</t>
  </si>
  <si>
    <t>Existencias</t>
  </si>
  <si>
    <t>Coste mercaderías</t>
  </si>
  <si>
    <t>Coste materias primas</t>
  </si>
  <si>
    <t>Subvenciones de capital</t>
  </si>
  <si>
    <r>
      <t xml:space="preserve">ΔA </t>
    </r>
    <r>
      <rPr>
        <b/>
        <sz val="10"/>
        <color indexed="9"/>
        <rFont val="Calibri"/>
        <family val="2"/>
      </rPr>
      <t>δ</t>
    </r>
    <r>
      <rPr>
        <b/>
        <sz val="10"/>
        <color indexed="9"/>
        <rFont val="Trebuchet MS"/>
        <family val="2"/>
      </rPr>
      <t>P</t>
    </r>
  </si>
  <si>
    <r>
      <t xml:space="preserve">δA </t>
    </r>
    <r>
      <rPr>
        <b/>
        <sz val="10"/>
        <color indexed="9"/>
        <rFont val="Calibri"/>
        <family val="2"/>
      </rPr>
      <t>Δ</t>
    </r>
    <r>
      <rPr>
        <b/>
        <sz val="10"/>
        <color indexed="9"/>
        <rFont val="Trebuchet MS"/>
        <family val="2"/>
      </rPr>
      <t xml:space="preserve">P </t>
    </r>
  </si>
  <si>
    <t>Año 4</t>
  </si>
  <si>
    <t>Año 5</t>
  </si>
  <si>
    <t>Amortización de préstamos a largo plazo</t>
  </si>
  <si>
    <t>Reembolso de otros capitales ajenos a l/p</t>
  </si>
  <si>
    <t>Deudas financieras a corto plazo</t>
  </si>
  <si>
    <t>Amortizaciones del período</t>
  </si>
  <si>
    <t>PREVISIONES DE TESORERÍA</t>
  </si>
  <si>
    <t>Variación Clientes</t>
  </si>
  <si>
    <t>Variación Otras cuentas a cobrar</t>
  </si>
  <si>
    <t>Variación Proveedores</t>
  </si>
  <si>
    <t>SALDO FINAL DE TESORERÍA</t>
  </si>
  <si>
    <t>RESULTADO DEL EJERCICIO ANTES DE IMPUESTOS</t>
  </si>
  <si>
    <t>Ajustes del resultado</t>
  </si>
  <si>
    <t>Imputación de subvenciones</t>
  </si>
  <si>
    <t>Variación de Existencias</t>
  </si>
  <si>
    <t>Variación de Deudores y otras cuentas a cobrar</t>
  </si>
  <si>
    <t>Variación de Acreedores y otras cuentas a pagar</t>
  </si>
  <si>
    <t>Variación Otras cuentas a pagar</t>
  </si>
  <si>
    <t>Otros flujos de efectivo de las actividades de explotación</t>
  </si>
  <si>
    <t>Pagos/cobros por el Impuesto sobre beneficios</t>
  </si>
  <si>
    <t>FLUJOS DE EFECTIVO DE LAS ACTIVIDADES DE EXPLOTACIÓN</t>
  </si>
  <si>
    <t>Pagos por inversiones</t>
  </si>
  <si>
    <t>Cobros por desinversiones</t>
  </si>
  <si>
    <t>FLUJOS DE EFECTIVO DE LAS ACTIVIDADES DE INVERSIÓN</t>
  </si>
  <si>
    <t>Amortización de préstamos y otras deudas financieras</t>
  </si>
  <si>
    <t>FLUJOS DE EFECTIVO DE LAS ACTIVIDADES DE FINANCIACIÓN</t>
  </si>
  <si>
    <t>AUMENTO/DISMINUCIÓN NETA DEL EFECTIVO</t>
  </si>
  <si>
    <t>RATIOS</t>
  </si>
  <si>
    <t>A. Actividad</t>
  </si>
  <si>
    <t xml:space="preserve">  Crecimiento de la Cifra de ventas (%)</t>
  </si>
  <si>
    <t xml:space="preserve">  Crecimiento Valor Añadido (%)</t>
  </si>
  <si>
    <t xml:space="preserve">  Rentabilidad económica (%)</t>
  </si>
  <si>
    <t xml:space="preserve">  Rotación de activos</t>
  </si>
  <si>
    <t xml:space="preserve">  Margen sobre ventas (%)</t>
  </si>
  <si>
    <t xml:space="preserve">  Rentabilidad financiera (%)</t>
  </si>
  <si>
    <t xml:space="preserve">  Gastos financieros (%)</t>
  </si>
  <si>
    <t xml:space="preserve">  Endeudamiento (%)</t>
  </si>
  <si>
    <t xml:space="preserve">  Liquidez general</t>
  </si>
  <si>
    <t xml:space="preserve">  Test ácido</t>
  </si>
  <si>
    <r>
      <t>B</t>
    </r>
    <r>
      <rPr>
        <b/>
        <vertAlign val="subscript"/>
        <sz val="11"/>
        <rFont val="Trebuchet MS"/>
        <family val="2"/>
      </rPr>
      <t>1</t>
    </r>
    <r>
      <rPr>
        <b/>
        <sz val="11"/>
        <rFont val="Trebuchet MS"/>
        <family val="2"/>
      </rPr>
      <t>. Rentabilidad (antes de impuestos)</t>
    </r>
  </si>
  <si>
    <r>
      <t>B</t>
    </r>
    <r>
      <rPr>
        <b/>
        <vertAlign val="subscript"/>
        <sz val="11"/>
        <rFont val="Trebuchet MS"/>
        <family val="2"/>
      </rPr>
      <t>2</t>
    </r>
    <r>
      <rPr>
        <b/>
        <sz val="11"/>
        <rFont val="Trebuchet MS"/>
        <family val="2"/>
      </rPr>
      <t>. Rentabilidad (después de impuestos)</t>
    </r>
  </si>
  <si>
    <t xml:space="preserve">  Inmediatez de la deuda (%)</t>
  </si>
  <si>
    <t xml:space="preserve">  Capacidad devolución (%)</t>
  </si>
  <si>
    <t xml:space="preserve">  Productividad (Ventas/Gastos de Personal)</t>
  </si>
  <si>
    <t>C. Ratios Cinéticos</t>
  </si>
  <si>
    <t>D. Solvencia</t>
  </si>
  <si>
    <t>E. Liquidez</t>
  </si>
  <si>
    <t>FONDO DE ROTACIÓN</t>
  </si>
  <si>
    <t xml:space="preserve">  Fondo de rotación</t>
  </si>
  <si>
    <t xml:space="preserve">  Fondo de maniobra</t>
  </si>
  <si>
    <t xml:space="preserve">  Tesorería</t>
  </si>
  <si>
    <t xml:space="preserve">  Crédito clientes</t>
  </si>
  <si>
    <t xml:space="preserve">  Crédito proveedores</t>
  </si>
  <si>
    <t xml:space="preserve">  Existencias comerciales</t>
  </si>
  <si>
    <t xml:space="preserve">  Existencias M. P.</t>
  </si>
  <si>
    <t xml:space="preserve">  Existencias P.T.</t>
  </si>
  <si>
    <t xml:space="preserve">  Rentabilidad económica (E.B.I.T./Activo)</t>
  </si>
  <si>
    <t xml:space="preserve">  Rotación de activos (Ingresos/Activo)</t>
  </si>
  <si>
    <t xml:space="preserve">  Margen sobre ventas (E.B.I.T./Ingresos)</t>
  </si>
  <si>
    <t xml:space="preserve">  Rentabilidad financiera (B.A.T./Patrimonio Neto)</t>
  </si>
  <si>
    <t>BENEFICIOS ANTES DE IMPUESTOS (B.A.T.)</t>
  </si>
  <si>
    <t>BENEFICIOS ANTES DE INTERESES E IMPUESTOS (E.B.I.T.)</t>
  </si>
  <si>
    <t>RESULTADO BRUTO (E.B.I.T.D.A.)</t>
  </si>
  <si>
    <t xml:space="preserve">  P.N. sobre permanentes (%)</t>
  </si>
  <si>
    <t xml:space="preserve">  Coeficiente Básico de Financiación</t>
  </si>
  <si>
    <t>SALDO</t>
  </si>
  <si>
    <t>Cambios en el capital circulante</t>
  </si>
  <si>
    <t>Otros cobros/pagos</t>
  </si>
  <si>
    <t>Variación neta de los préstamos a corto plazo y otras cuentas a cobrar/pagar</t>
  </si>
  <si>
    <t>ESTADO DE FLUJOS DE EFECTIVO</t>
  </si>
  <si>
    <t>¡¡ATENCIÓN!!</t>
  </si>
  <si>
    <t>Celdas de color BLANCO:</t>
  </si>
  <si>
    <t>Celdas de color VERDE:</t>
  </si>
  <si>
    <t>RESTO DE COLORES:</t>
  </si>
  <si>
    <t>Celdas PARA INTRODUCCIÓN DE DATOS</t>
  </si>
  <si>
    <t>Celdas que contienen datos, PERO QUE SE PUEDEN MODIFICAR</t>
  </si>
  <si>
    <t>Celdas protegidas Y QUE NO SE PUEDEN MODIFICAR</t>
  </si>
  <si>
    <t>Margen de contribución</t>
  </si>
  <si>
    <t>Margen de contribución en %</t>
  </si>
  <si>
    <t>Distancia al Punto de equilibrio</t>
  </si>
  <si>
    <t>Ventas período</t>
  </si>
  <si>
    <t>Nueva financiación</t>
  </si>
  <si>
    <t>TOTAL S.S.</t>
  </si>
  <si>
    <t xml:space="preserve">Inversiones financieras a largo plazo </t>
  </si>
  <si>
    <t xml:space="preserve">Activos por impuesto diferido </t>
  </si>
  <si>
    <t xml:space="preserve">Existencias </t>
  </si>
  <si>
    <t>Inversiones financieras a corto plazo</t>
  </si>
  <si>
    <t>Periodificaciones a corto plazo</t>
  </si>
  <si>
    <t xml:space="preserve">Efectivo y otros activos liquidos equivalentes </t>
  </si>
  <si>
    <t>Resultado del ejercicio</t>
  </si>
  <si>
    <t>Clientes por ventas y Prestaciones de servicios</t>
  </si>
  <si>
    <t>Accionistas (socios) por desembolsos exigidos</t>
  </si>
  <si>
    <t>Otros deudores</t>
  </si>
  <si>
    <t>Inversiones en empresas del grupo y asociadas l. p.</t>
  </si>
  <si>
    <t>Otras deudas a largo plazo.</t>
  </si>
  <si>
    <t>Pasivos por impuesto diferido</t>
  </si>
  <si>
    <t>Deudas con empresas del grupo y asociadas l. p.</t>
  </si>
  <si>
    <t xml:space="preserve">Inversiones en empresas del grupo y asociadas c. p. </t>
  </si>
  <si>
    <t>Provisiones a corto plazo</t>
  </si>
  <si>
    <t>Deudas con empresas del grupo y asociadas c. p.</t>
  </si>
  <si>
    <t>(Acciones y participaciones en patrimonio propias)</t>
  </si>
  <si>
    <t>Resultados de ejercicios anteriores</t>
  </si>
  <si>
    <t>Otras aportaciones de socios</t>
  </si>
  <si>
    <t>(Dividendo a cuenta)</t>
  </si>
  <si>
    <t>Provisiones a largo plazo</t>
  </si>
  <si>
    <t>Proveedores</t>
  </si>
  <si>
    <t>¡¡ATENCIÓN: SÓLO PARA EMPRESAS EXISTENTES!!</t>
  </si>
  <si>
    <t>BALANCE INICIAL = BALANCE HISTÓRICO FINAL</t>
  </si>
  <si>
    <t>CUOTA AMORT.</t>
  </si>
  <si>
    <t xml:space="preserve">  Aplicaciones informáticas</t>
  </si>
  <si>
    <t xml:space="preserve">  Inmovilizaciones realizadas por la propia empresa</t>
  </si>
  <si>
    <t xml:space="preserve">  Otras inversiones intangibles</t>
  </si>
  <si>
    <t xml:space="preserve">  Terrenos</t>
  </si>
  <si>
    <t xml:space="preserve">  Edificaciones</t>
  </si>
  <si>
    <t xml:space="preserve">  Instalaciones</t>
  </si>
  <si>
    <t xml:space="preserve">  Maquinaria</t>
  </si>
  <si>
    <t xml:space="preserve">  Mobiliario de oficina</t>
  </si>
  <si>
    <t xml:space="preserve">  Vehículos de transporte</t>
  </si>
  <si>
    <t xml:space="preserve">  Equipamientos informáticos</t>
  </si>
  <si>
    <t xml:space="preserve">  Otras inversiones materiales</t>
  </si>
  <si>
    <t xml:space="preserve">  Fianzas constituidas a l/p</t>
  </si>
  <si>
    <t xml:space="preserve">  Otras inversiones financieras</t>
  </si>
  <si>
    <t>NECESIDADES OPERATIVAS DE FONDOS (FONDO DE MANIOBRA)</t>
  </si>
  <si>
    <t>Resultados ejercicios anteriores</t>
  </si>
  <si>
    <t>Otros Fondos Propios</t>
  </si>
  <si>
    <t>Resultados del ejercicio</t>
  </si>
  <si>
    <t>Otros fondos propios</t>
  </si>
  <si>
    <t>Trabajos realizados para el propio inmovilizado</t>
  </si>
  <si>
    <t>Otros gastos/ingresos financieros</t>
  </si>
  <si>
    <t>Amortización inm. intangible</t>
  </si>
  <si>
    <t>Amortización inm. material</t>
  </si>
  <si>
    <t xml:space="preserve"> - LAS INVERSIONES INICIALES SON LAS NECESARIAS PARA EL INICIO DE LA ACTIVIDAD</t>
  </si>
  <si>
    <t xml:space="preserve"> - SE ENTIENDE QUE EL RESTO DE LAS INVERSIONES SE EFECTÚAN AL PRINCIPIO DE CADA PERÍODO</t>
  </si>
  <si>
    <t>AÑO 0A</t>
  </si>
  <si>
    <t>AÑO 0B</t>
  </si>
  <si>
    <t>INICIAL EMP. EXISTENTES</t>
  </si>
  <si>
    <t>INICIAL EMP. NUEVAS</t>
  </si>
  <si>
    <t>H.P. acreedora por retención IRPF</t>
  </si>
  <si>
    <t>Variaciones positivas del Fondo de Rotación</t>
  </si>
  <si>
    <t>Variaciones negativas del Fondo de Rotación</t>
  </si>
  <si>
    <t>INICIAL EMP. EXIST.</t>
  </si>
  <si>
    <t>INICIAL EMP. NUEVA</t>
  </si>
  <si>
    <t>Activos por impuesto diferido</t>
  </si>
  <si>
    <r>
      <t xml:space="preserve"> - SE ENTIENDE QUE LA FINANCIACIÓN SE OBTIENE AL </t>
    </r>
    <r>
      <rPr>
        <b/>
        <u/>
        <sz val="11"/>
        <color indexed="10"/>
        <rFont val="Trebuchet MS"/>
        <family val="2"/>
      </rPr>
      <t>PRINCIPIO DE CADA PERÍODO</t>
    </r>
  </si>
  <si>
    <t>Otras variaciones del Patrimonio Neto</t>
  </si>
  <si>
    <t>INVERSIONES INICIALES</t>
  </si>
  <si>
    <t>EMPRESAS EXISTENTES</t>
  </si>
  <si>
    <t>RESTO VIDA ÚTIL</t>
  </si>
  <si>
    <t>VIDA ÚTIL</t>
  </si>
  <si>
    <t>VIABLE 2020  -   INSTITUTO GALLEGO DE PROMOCIÓN ECONÓMICA ( IGAPE )</t>
  </si>
  <si>
    <t xml:space="preserve"> * Intangible</t>
  </si>
  <si>
    <t xml:space="preserve">    - Aplicaciones informáticas</t>
  </si>
  <si>
    <t xml:space="preserve">    - Inmovilizaciones realizadas por la propia empresa</t>
  </si>
  <si>
    <t xml:space="preserve">    - Otras inversiones intangibles</t>
  </si>
  <si>
    <t xml:space="preserve"> * Material</t>
  </si>
  <si>
    <t xml:space="preserve">    - Terrenos</t>
  </si>
  <si>
    <t xml:space="preserve">    - Edificaciones</t>
  </si>
  <si>
    <t xml:space="preserve">    - Instalaciones</t>
  </si>
  <si>
    <t xml:space="preserve">    - Maquinaria</t>
  </si>
  <si>
    <t xml:space="preserve">    - Mobiliario de oficina</t>
  </si>
  <si>
    <t xml:space="preserve">    - Vehículos de transporte</t>
  </si>
  <si>
    <t xml:space="preserve">    - Equipamientos informáticos</t>
  </si>
  <si>
    <t xml:space="preserve">    - Otras inversiones materiales</t>
  </si>
  <si>
    <t xml:space="preserve"> * Financiero</t>
  </si>
  <si>
    <t xml:space="preserve">    - Fianzas constituidas a l/p</t>
  </si>
  <si>
    <t xml:space="preserve">    - Otras inversiones financieras</t>
  </si>
  <si>
    <t>Existencias iniciales</t>
  </si>
  <si>
    <t>Materias primas</t>
  </si>
  <si>
    <t>DÍAS que tendremos las MERCADERÍAS en el almacén</t>
  </si>
  <si>
    <t>DÍAS que tendremos las MATERIAS PRIMAS en el almacén</t>
  </si>
  <si>
    <t>DÍAS que tendremos los PRODUCTOS EN CURSO en el proceso de producción</t>
  </si>
  <si>
    <t>DÍAS que tendremos OTROS APROVISIONAMIENTOS en el almacén</t>
  </si>
  <si>
    <t>DÍAS que tendremos los PRODUCTOS TERMINADOS en el almacén</t>
  </si>
  <si>
    <t>DÍAS que tardaremos en COBRAR</t>
  </si>
  <si>
    <t>IMPORTE EN EUROS de OTRAS CUENTAS A COBRAR</t>
  </si>
  <si>
    <t>IMPORTE EN EUROS de la TESORERÍA MÍNIMA requerida</t>
  </si>
  <si>
    <t>Importe (en €)</t>
  </si>
  <si>
    <t>Días</t>
  </si>
  <si>
    <t>DÍAS que tardaremos en PAGAR</t>
  </si>
  <si>
    <t>IMPORTE EN EUROS de OTRAS CUENTAS A PAGAR</t>
  </si>
  <si>
    <t>Balance</t>
  </si>
  <si>
    <t>Cat. 1</t>
  </si>
  <si>
    <t>Cat. 2</t>
  </si>
  <si>
    <t>PUNTO DE EQUILIBRIO</t>
  </si>
  <si>
    <t>Nombre de la empresa/proyecto</t>
  </si>
  <si>
    <t>Pagos a H. P.</t>
  </si>
  <si>
    <t>Pagos a O. S. S.</t>
  </si>
  <si>
    <t>VIABLE 2020 Emprendedores - INSTITUTO GALLEGO DE PROMOCIÓN ECONÓMICA ( IGAPE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</si>
</sst>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_);[Red]\(#,##0\)"/>
    <numFmt numFmtId="165" formatCode="#,##0;\(#,##0\)"/>
    <numFmt numFmtId="166" formatCode="#,##0.000"/>
    <numFmt numFmtId="167" formatCode="#,##0&quot; Pts&quot;;\(#,##0&quot; Pts&quot;\)"/>
    <numFmt numFmtId="168" formatCode="#,##0;[Red]\(#,##0\)"/>
    <numFmt numFmtId="169" formatCode="#,##0.0;\(#,##0.0\)"/>
    <numFmt numFmtId="170" formatCode="0.00%;[Red]\(0.00%\)"/>
    <numFmt numFmtId="172" formatCode="#,##0\ &quot;€&quot;"/>
    <numFmt numFmtId="173" formatCode="#,##0&quot; €&quot;;[Red]\(#,##0&quot; €&quot;\)"/>
    <numFmt numFmtId="174" formatCode="#,##0&quot; año(s)&quot;"/>
    <numFmt numFmtId="175" formatCode="#,##0.00%;[Red]\(#,##0.00%\)"/>
    <numFmt numFmtId="177" formatCode="#,##0&quot; días&quot;;[Red]\(#,##0&quot; días&quot;\)"/>
    <numFmt numFmtId="178" formatCode="#,##0\ _€"/>
    <numFmt numFmtId="179" formatCode="_-* #,##0"/>
    <numFmt numFmtId="180" formatCode="#,##0&quot; años&quot;"/>
    <numFmt numFmtId="181" formatCode="#,##0&quot; días&quot;;\(#,##0&quot; días&quot;\)"/>
    <numFmt numFmtId="184" formatCode="#,##0.00\ &quot;€&quot;"/>
    <numFmt numFmtId="185" formatCode="#,##0.00;[Red]\(#,##0.00\)"/>
  </numFmts>
  <fonts count="54">
    <font>
      <sz val="12"/>
      <name val="Times New Roman"/>
    </font>
    <font>
      <sz val="10"/>
      <name val="MS Sans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name val="Trebuchet MS"/>
      <family val="2"/>
    </font>
    <font>
      <sz val="10"/>
      <name val="Trebuchet MS"/>
      <family val="2"/>
    </font>
    <font>
      <sz val="12"/>
      <name val="Trebuchet MS"/>
      <family val="2"/>
    </font>
    <font>
      <b/>
      <sz val="12"/>
      <name val="Trebuchet MS"/>
      <family val="2"/>
    </font>
    <font>
      <sz val="14"/>
      <name val="Trebuchet MS"/>
      <family val="2"/>
    </font>
    <font>
      <u/>
      <sz val="10"/>
      <name val="Trebuchet MS"/>
      <family val="2"/>
    </font>
    <font>
      <b/>
      <sz val="16"/>
      <color indexed="9"/>
      <name val="Trebuchet MS"/>
      <family val="2"/>
    </font>
    <font>
      <b/>
      <sz val="11"/>
      <name val="Trebuchet MS"/>
      <family val="2"/>
    </font>
    <font>
      <b/>
      <u/>
      <sz val="12"/>
      <color indexed="9"/>
      <name val="Trebuchet MS"/>
      <family val="2"/>
    </font>
    <font>
      <b/>
      <sz val="10"/>
      <name val="Trebuchet MS"/>
      <family val="2"/>
    </font>
    <font>
      <b/>
      <sz val="12"/>
      <color indexed="9"/>
      <name val="Trebuchet MS"/>
      <family val="2"/>
    </font>
    <font>
      <b/>
      <i/>
      <u/>
      <sz val="12"/>
      <color indexed="9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Calibri"/>
      <family val="2"/>
    </font>
    <font>
      <sz val="12"/>
      <color indexed="9"/>
      <name val="Trebuchet MS"/>
      <family val="2"/>
    </font>
    <font>
      <b/>
      <sz val="9"/>
      <color indexed="81"/>
      <name val="Tahoma"/>
      <family val="2"/>
    </font>
    <font>
      <b/>
      <sz val="11"/>
      <color indexed="9"/>
      <name val="Trebuchet MS"/>
      <family val="2"/>
    </font>
    <font>
      <b/>
      <u/>
      <sz val="12"/>
      <color indexed="12"/>
      <name val="Trebuchet MS"/>
      <family val="2"/>
    </font>
    <font>
      <b/>
      <sz val="11"/>
      <color indexed="9"/>
      <name val="Trebuchet MS"/>
      <family val="2"/>
    </font>
    <font>
      <b/>
      <u/>
      <sz val="10"/>
      <color indexed="12"/>
      <name val="Trebuchet MS"/>
      <family val="2"/>
    </font>
    <font>
      <sz val="10"/>
      <name val="Calibri"/>
      <family val="2"/>
    </font>
    <font>
      <sz val="11"/>
      <color indexed="9"/>
      <name val="Trebuchet MS"/>
      <family val="2"/>
    </font>
    <font>
      <sz val="12"/>
      <name val="Times New Roman"/>
      <family val="1"/>
    </font>
    <font>
      <sz val="10"/>
      <name val="MS Sans Serif"/>
      <family val="2"/>
    </font>
    <font>
      <b/>
      <vertAlign val="subscript"/>
      <sz val="11"/>
      <name val="Trebuchet MS"/>
      <family val="2"/>
    </font>
    <font>
      <sz val="9"/>
      <name val="Trebuchet MS"/>
      <family val="2"/>
    </font>
    <font>
      <i/>
      <sz val="9"/>
      <name val="Trebuchet MS"/>
      <family val="2"/>
    </font>
    <font>
      <b/>
      <u/>
      <sz val="11"/>
      <color indexed="10"/>
      <name val="Trebuchet MS"/>
      <family val="2"/>
    </font>
    <font>
      <b/>
      <sz val="9"/>
      <name val="Trebuchet MS"/>
      <family val="2"/>
    </font>
    <font>
      <sz val="11"/>
      <color indexed="9"/>
      <name val="Trebuchet MS"/>
      <family val="2"/>
    </font>
    <font>
      <b/>
      <sz val="11"/>
      <color indexed="9"/>
      <name val="Trebuchet MS"/>
      <family val="2"/>
    </font>
    <font>
      <b/>
      <sz val="12"/>
      <color indexed="9"/>
      <name val="Trebuchet MS"/>
      <family val="2"/>
    </font>
    <font>
      <sz val="12"/>
      <color indexed="9"/>
      <name val="Trebuchet MS"/>
      <family val="2"/>
    </font>
    <font>
      <sz val="10"/>
      <color indexed="9"/>
      <name val="Trebuchet MS"/>
      <family val="2"/>
    </font>
    <font>
      <b/>
      <u/>
      <sz val="11"/>
      <color indexed="9"/>
      <name val="Trebuchet MS"/>
      <family val="2"/>
    </font>
    <font>
      <b/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u/>
      <sz val="12"/>
      <color indexed="9"/>
      <name val="Trebuchet MS"/>
      <family val="2"/>
    </font>
    <font>
      <sz val="16"/>
      <color indexed="9"/>
      <name val="Trebuchet MS"/>
      <family val="2"/>
    </font>
    <font>
      <b/>
      <sz val="11"/>
      <color indexed="10"/>
      <name val="Trebuchet MS"/>
      <family val="2"/>
    </font>
    <font>
      <b/>
      <sz val="9"/>
      <color indexed="9"/>
      <name val="Trebuchet MS"/>
      <family val="2"/>
    </font>
    <font>
      <b/>
      <sz val="12"/>
      <color indexed="10"/>
      <name val="Trebuchet MS"/>
      <family val="2"/>
    </font>
    <font>
      <sz val="14"/>
      <color indexed="9"/>
      <name val="Trebuchet MS"/>
      <family val="2"/>
    </font>
    <font>
      <sz val="8"/>
      <name val="Times New Roman"/>
      <family val="1"/>
    </font>
    <font>
      <sz val="8"/>
      <name val="Tahoma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9"/>
      <color indexed="48"/>
      <name val="Arial"/>
      <family val="2"/>
    </font>
    <font>
      <b/>
      <u/>
      <sz val="9"/>
      <color indexed="9"/>
      <name val="Trebuchet MS"/>
      <family val="2"/>
    </font>
    <font>
      <sz val="9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darkGray">
        <fgColor indexed="9"/>
        <bgColor indexed="13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FFFF99"/>
        <bgColor indexed="64"/>
      </patternFill>
    </fill>
  </fills>
  <borders count="9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44"/>
      </bottom>
      <diagonal/>
    </border>
    <border>
      <left/>
      <right/>
      <top style="thin">
        <color indexed="44"/>
      </top>
      <bottom style="thin">
        <color indexed="44"/>
      </bottom>
      <diagonal/>
    </border>
    <border>
      <left/>
      <right/>
      <top style="thin">
        <color indexed="44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27"/>
      </bottom>
      <diagonal/>
    </border>
    <border>
      <left/>
      <right/>
      <top style="thin">
        <color indexed="27"/>
      </top>
      <bottom style="thin">
        <color indexed="27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44"/>
      </bottom>
      <diagonal/>
    </border>
    <border>
      <left/>
      <right style="thin">
        <color indexed="64"/>
      </right>
      <top style="thin">
        <color indexed="64"/>
      </top>
      <bottom style="thin">
        <color indexed="44"/>
      </bottom>
      <diagonal/>
    </border>
    <border>
      <left/>
      <right style="thin">
        <color indexed="64"/>
      </right>
      <top style="thin">
        <color indexed="44"/>
      </top>
      <bottom style="thin">
        <color indexed="44"/>
      </bottom>
      <diagonal/>
    </border>
  </borders>
  <cellStyleXfs count="13">
    <xf numFmtId="165" fontId="0" fillId="0" borderId="0"/>
    <xf numFmtId="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6" fillId="0" borderId="0"/>
    <xf numFmtId="0" fontId="27" fillId="0" borderId="0"/>
    <xf numFmtId="3" fontId="2" fillId="0" borderId="0"/>
    <xf numFmtId="3" fontId="2" fillId="0" borderId="0"/>
    <xf numFmtId="3" fontId="2" fillId="0" borderId="0"/>
    <xf numFmtId="3" fontId="2" fillId="0" borderId="0"/>
    <xf numFmtId="9" fontId="1" fillId="0" borderId="0" applyFont="0" applyFill="0" applyBorder="0" applyAlignment="0" applyProtection="0"/>
    <xf numFmtId="10" fontId="3" fillId="2" borderId="0" applyProtection="0">
      <alignment horizontal="center"/>
    </xf>
    <xf numFmtId="10" fontId="1" fillId="0" borderId="0" applyFont="0" applyFill="0" applyBorder="0" applyAlignment="0" applyProtection="0"/>
  </cellStyleXfs>
  <cellXfs count="1103">
    <xf numFmtId="165" fontId="0" fillId="0" borderId="0" xfId="0"/>
    <xf numFmtId="3" fontId="10" fillId="3" borderId="0" xfId="9" applyFont="1" applyFill="1" applyAlignment="1" applyProtection="1">
      <alignment vertical="center" wrapText="1"/>
      <protection hidden="1"/>
    </xf>
    <xf numFmtId="3" fontId="4" fillId="3" borderId="0" xfId="9" applyFont="1" applyFill="1" applyAlignment="1" applyProtection="1">
      <alignment vertical="center" wrapText="1"/>
      <protection hidden="1"/>
    </xf>
    <xf numFmtId="3" fontId="4" fillId="3" borderId="0" xfId="9" applyFont="1" applyFill="1" applyBorder="1" applyAlignment="1" applyProtection="1">
      <alignment vertical="center" wrapText="1"/>
      <protection hidden="1"/>
    </xf>
    <xf numFmtId="3" fontId="5" fillId="3" borderId="0" xfId="9" applyFont="1" applyFill="1" applyAlignment="1" applyProtection="1">
      <alignment vertical="center" wrapText="1"/>
      <protection hidden="1"/>
    </xf>
    <xf numFmtId="3" fontId="5" fillId="3" borderId="0" xfId="9" applyFont="1" applyFill="1" applyBorder="1" applyAlignment="1" applyProtection="1">
      <alignment vertical="center" wrapText="1"/>
      <protection hidden="1"/>
    </xf>
    <xf numFmtId="3" fontId="5" fillId="3" borderId="0" xfId="9" applyFont="1" applyFill="1" applyAlignment="1" applyProtection="1">
      <alignment horizontal="center" vertical="center" wrapText="1"/>
      <protection hidden="1"/>
    </xf>
    <xf numFmtId="165" fontId="4" fillId="3" borderId="0" xfId="0" applyFont="1" applyFill="1" applyAlignment="1" applyProtection="1">
      <alignment vertical="center"/>
      <protection hidden="1"/>
    </xf>
    <xf numFmtId="3" fontId="4" fillId="3" borderId="0" xfId="6" applyFont="1" applyFill="1" applyAlignment="1" applyProtection="1">
      <alignment vertical="center"/>
      <protection hidden="1"/>
    </xf>
    <xf numFmtId="3" fontId="18" fillId="3" borderId="0" xfId="6" applyFont="1" applyFill="1" applyAlignment="1" applyProtection="1">
      <alignment vertical="center"/>
      <protection hidden="1"/>
    </xf>
    <xf numFmtId="3" fontId="4" fillId="3" borderId="0" xfId="6" applyFont="1" applyFill="1" applyBorder="1" applyAlignment="1" applyProtection="1">
      <alignment horizontal="left" vertical="center"/>
      <protection hidden="1"/>
    </xf>
    <xf numFmtId="3" fontId="4" fillId="3" borderId="0" xfId="6" applyFont="1" applyFill="1" applyBorder="1" applyAlignment="1" applyProtection="1">
      <alignment vertical="center"/>
      <protection hidden="1"/>
    </xf>
    <xf numFmtId="3" fontId="11" fillId="3" borderId="0" xfId="6" applyFont="1" applyFill="1" applyAlignment="1" applyProtection="1">
      <alignment vertical="center"/>
      <protection hidden="1"/>
    </xf>
    <xf numFmtId="3" fontId="4" fillId="3" borderId="0" xfId="6" applyFont="1" applyFill="1" applyAlignment="1" applyProtection="1">
      <alignment horizontal="center" vertical="center"/>
      <protection hidden="1"/>
    </xf>
    <xf numFmtId="3" fontId="11" fillId="3" borderId="0" xfId="6" applyFont="1" applyFill="1" applyAlignment="1" applyProtection="1">
      <alignment horizontal="center" vertical="center"/>
      <protection hidden="1"/>
    </xf>
    <xf numFmtId="3" fontId="6" fillId="3" borderId="0" xfId="8" applyFont="1" applyFill="1" applyAlignment="1" applyProtection="1">
      <alignment vertical="center" wrapText="1"/>
      <protection hidden="1"/>
    </xf>
    <xf numFmtId="3" fontId="4" fillId="3" borderId="0" xfId="8" applyFont="1" applyFill="1" applyAlignment="1" applyProtection="1">
      <alignment vertical="center" wrapText="1"/>
      <protection hidden="1"/>
    </xf>
    <xf numFmtId="3" fontId="4" fillId="3" borderId="0" xfId="8" applyFont="1" applyFill="1" applyBorder="1" applyAlignment="1" applyProtection="1">
      <alignment horizontal="left" vertical="center" wrapText="1"/>
      <protection hidden="1"/>
    </xf>
    <xf numFmtId="3" fontId="4" fillId="3" borderId="0" xfId="8" applyFont="1" applyFill="1" applyBorder="1" applyAlignment="1" applyProtection="1">
      <alignment horizontal="center" vertical="center" wrapText="1"/>
      <protection hidden="1"/>
    </xf>
    <xf numFmtId="165" fontId="4" fillId="3" borderId="0" xfId="0" applyFont="1" applyFill="1" applyAlignment="1" applyProtection="1">
      <alignment horizontal="center" vertical="center" wrapText="1"/>
      <protection hidden="1"/>
    </xf>
    <xf numFmtId="3" fontId="4" fillId="3" borderId="0" xfId="8" applyFont="1" applyFill="1" applyAlignment="1" applyProtection="1">
      <alignment horizontal="center" vertical="center" wrapText="1"/>
      <protection hidden="1"/>
    </xf>
    <xf numFmtId="3" fontId="4" fillId="3" borderId="1" xfId="8" applyFont="1" applyFill="1" applyBorder="1" applyAlignment="1" applyProtection="1">
      <alignment horizontal="center" vertical="center" wrapText="1"/>
      <protection hidden="1"/>
    </xf>
    <xf numFmtId="3" fontId="4" fillId="3" borderId="0" xfId="8" applyFont="1" applyFill="1" applyBorder="1" applyAlignment="1" applyProtection="1">
      <alignment vertical="center" wrapText="1"/>
      <protection hidden="1"/>
    </xf>
    <xf numFmtId="165" fontId="4" fillId="3" borderId="0" xfId="0" applyFont="1" applyFill="1" applyAlignment="1" applyProtection="1">
      <alignment vertical="center" wrapText="1"/>
      <protection hidden="1"/>
    </xf>
    <xf numFmtId="3" fontId="7" fillId="3" borderId="0" xfId="8" applyFont="1" applyFill="1" applyBorder="1" applyAlignment="1" applyProtection="1">
      <alignment vertical="center" wrapText="1"/>
      <protection hidden="1"/>
    </xf>
    <xf numFmtId="3" fontId="7" fillId="3" borderId="0" xfId="8" applyFont="1" applyFill="1" applyAlignment="1" applyProtection="1">
      <alignment vertical="center" wrapText="1"/>
      <protection hidden="1"/>
    </xf>
    <xf numFmtId="3" fontId="4" fillId="3" borderId="2" xfId="8" applyFont="1" applyFill="1" applyBorder="1" applyAlignment="1" applyProtection="1">
      <alignment horizontal="center" vertical="center" wrapText="1"/>
      <protection hidden="1"/>
    </xf>
    <xf numFmtId="3" fontId="11" fillId="3" borderId="0" xfId="8" applyFont="1" applyFill="1" applyAlignment="1" applyProtection="1">
      <alignment vertical="center" wrapText="1"/>
      <protection hidden="1"/>
    </xf>
    <xf numFmtId="3" fontId="4" fillId="3" borderId="3" xfId="8" applyFont="1" applyFill="1" applyBorder="1" applyAlignment="1" applyProtection="1">
      <alignment horizontal="center" vertical="center" wrapText="1"/>
      <protection hidden="1"/>
    </xf>
    <xf numFmtId="3" fontId="4" fillId="3" borderId="4" xfId="8" applyFont="1" applyFill="1" applyBorder="1" applyAlignment="1" applyProtection="1">
      <alignment horizontal="center" vertical="center" wrapText="1"/>
      <protection hidden="1"/>
    </xf>
    <xf numFmtId="3" fontId="4" fillId="3" borderId="5" xfId="8" applyFont="1" applyFill="1" applyBorder="1" applyAlignment="1" applyProtection="1">
      <alignment horizontal="center" vertical="center" wrapText="1"/>
      <protection hidden="1"/>
    </xf>
    <xf numFmtId="3" fontId="11" fillId="3" borderId="6" xfId="8" applyFont="1" applyFill="1" applyBorder="1" applyAlignment="1" applyProtection="1">
      <alignment horizontal="center" vertical="center" wrapText="1"/>
      <protection hidden="1"/>
    </xf>
    <xf numFmtId="3" fontId="11" fillId="3" borderId="7" xfId="8" applyFont="1" applyFill="1" applyBorder="1" applyAlignment="1" applyProtection="1">
      <alignment horizontal="center" vertical="center" wrapText="1"/>
      <protection hidden="1"/>
    </xf>
    <xf numFmtId="3" fontId="11" fillId="3" borderId="7" xfId="8" applyFont="1" applyFill="1" applyBorder="1" applyAlignment="1" applyProtection="1">
      <alignment vertical="center" wrapText="1"/>
      <protection hidden="1"/>
    </xf>
    <xf numFmtId="3" fontId="11" fillId="3" borderId="8" xfId="8" applyFont="1" applyFill="1" applyBorder="1" applyAlignment="1" applyProtection="1">
      <alignment vertical="center" wrapText="1"/>
      <protection hidden="1"/>
    </xf>
    <xf numFmtId="3" fontId="6" fillId="3" borderId="0" xfId="8" applyFont="1" applyFill="1" applyAlignment="1" applyProtection="1">
      <alignment horizontal="center" vertical="center" wrapText="1"/>
      <protection hidden="1"/>
    </xf>
    <xf numFmtId="3" fontId="11" fillId="3" borderId="8" xfId="8" applyFont="1" applyFill="1" applyBorder="1" applyAlignment="1" applyProtection="1">
      <alignment horizontal="center" vertical="center" wrapText="1"/>
      <protection hidden="1"/>
    </xf>
    <xf numFmtId="3" fontId="11" fillId="3" borderId="3" xfId="8" applyFont="1" applyFill="1" applyBorder="1" applyAlignment="1" applyProtection="1">
      <alignment horizontal="center" vertical="center" wrapText="1"/>
      <protection hidden="1"/>
    </xf>
    <xf numFmtId="3" fontId="11" fillId="3" borderId="4" xfId="8" applyFont="1" applyFill="1" applyBorder="1" applyAlignment="1" applyProtection="1">
      <alignment horizontal="center" vertical="center" wrapText="1"/>
      <protection hidden="1"/>
    </xf>
    <xf numFmtId="3" fontId="11" fillId="3" borderId="5" xfId="8" applyFont="1" applyFill="1" applyBorder="1" applyAlignment="1" applyProtection="1">
      <alignment horizontal="center" vertical="center" wrapText="1"/>
      <protection hidden="1"/>
    </xf>
    <xf numFmtId="3" fontId="7" fillId="3" borderId="9" xfId="8" applyFont="1" applyFill="1" applyBorder="1" applyAlignment="1" applyProtection="1">
      <alignment horizontal="center" vertical="center" wrapText="1"/>
      <protection hidden="1"/>
    </xf>
    <xf numFmtId="3" fontId="4" fillId="3" borderId="9" xfId="8" applyFont="1" applyFill="1" applyBorder="1" applyAlignment="1" applyProtection="1">
      <alignment horizontal="center" vertical="center" wrapText="1"/>
      <protection hidden="1"/>
    </xf>
    <xf numFmtId="3" fontId="11" fillId="3" borderId="9" xfId="8" applyFont="1" applyFill="1" applyBorder="1" applyAlignment="1" applyProtection="1">
      <alignment horizontal="center" vertical="center" wrapText="1"/>
      <protection hidden="1"/>
    </xf>
    <xf numFmtId="3" fontId="11" fillId="3" borderId="10" xfId="6" applyFont="1" applyFill="1" applyBorder="1" applyAlignment="1" applyProtection="1">
      <alignment horizontal="left" vertical="center"/>
      <protection hidden="1"/>
    </xf>
    <xf numFmtId="3" fontId="4" fillId="3" borderId="11" xfId="6" applyFont="1" applyFill="1" applyBorder="1" applyAlignment="1" applyProtection="1">
      <alignment horizontal="center" vertical="center" wrapText="1"/>
      <protection hidden="1"/>
    </xf>
    <xf numFmtId="3" fontId="4" fillId="3" borderId="12" xfId="6" applyFont="1" applyFill="1" applyBorder="1" applyAlignment="1" applyProtection="1">
      <alignment vertical="center"/>
      <protection hidden="1"/>
    </xf>
    <xf numFmtId="3" fontId="4" fillId="3" borderId="13" xfId="6" applyFont="1" applyFill="1" applyBorder="1" applyAlignment="1" applyProtection="1">
      <alignment horizontal="center" vertical="center" wrapText="1"/>
      <protection hidden="1"/>
    </xf>
    <xf numFmtId="3" fontId="4" fillId="3" borderId="14" xfId="6" applyFont="1" applyFill="1" applyBorder="1" applyAlignment="1" applyProtection="1">
      <alignment horizontal="center" vertical="center" wrapText="1"/>
      <protection hidden="1"/>
    </xf>
    <xf numFmtId="3" fontId="4" fillId="3" borderId="15" xfId="6" applyFont="1" applyFill="1" applyBorder="1" applyAlignment="1" applyProtection="1">
      <alignment vertical="center"/>
      <protection hidden="1"/>
    </xf>
    <xf numFmtId="3" fontId="11" fillId="3" borderId="16" xfId="6" applyFont="1" applyFill="1" applyBorder="1" applyAlignment="1" applyProtection="1">
      <alignment horizontal="right" vertical="center"/>
      <protection hidden="1"/>
    </xf>
    <xf numFmtId="3" fontId="11" fillId="3" borderId="7" xfId="6" applyFont="1" applyFill="1" applyBorder="1" applyAlignment="1" applyProtection="1">
      <alignment vertical="center"/>
      <protection hidden="1"/>
    </xf>
    <xf numFmtId="3" fontId="11" fillId="3" borderId="17" xfId="6" applyFont="1" applyFill="1" applyBorder="1" applyAlignment="1" applyProtection="1">
      <alignment vertical="center"/>
      <protection hidden="1"/>
    </xf>
    <xf numFmtId="165" fontId="11" fillId="3" borderId="10" xfId="0" applyFont="1" applyFill="1" applyBorder="1" applyAlignment="1" applyProtection="1">
      <alignment vertical="center"/>
      <protection hidden="1"/>
    </xf>
    <xf numFmtId="165" fontId="11" fillId="3" borderId="18" xfId="0" applyFont="1" applyFill="1" applyBorder="1" applyAlignment="1" applyProtection="1">
      <alignment vertical="center"/>
      <protection hidden="1"/>
    </xf>
    <xf numFmtId="3" fontId="7" fillId="3" borderId="0" xfId="6" applyFont="1" applyFill="1" applyAlignment="1" applyProtection="1">
      <alignment vertical="center"/>
      <protection hidden="1"/>
    </xf>
    <xf numFmtId="3" fontId="7" fillId="3" borderId="0" xfId="6" applyFont="1" applyFill="1" applyBorder="1" applyAlignment="1" applyProtection="1">
      <alignment vertical="center"/>
      <protection hidden="1"/>
    </xf>
    <xf numFmtId="3" fontId="7" fillId="3" borderId="15" xfId="6" applyFont="1" applyFill="1" applyBorder="1" applyAlignment="1" applyProtection="1">
      <alignment vertical="center"/>
      <protection hidden="1"/>
    </xf>
    <xf numFmtId="3" fontId="4" fillId="3" borderId="19" xfId="9" applyFont="1" applyFill="1" applyBorder="1" applyAlignment="1" applyProtection="1">
      <alignment horizontal="center" vertical="center" wrapText="1"/>
      <protection hidden="1"/>
    </xf>
    <xf numFmtId="3" fontId="11" fillId="3" borderId="0" xfId="6" applyFont="1" applyFill="1" applyBorder="1" applyAlignment="1" applyProtection="1">
      <alignment vertical="center"/>
      <protection hidden="1"/>
    </xf>
    <xf numFmtId="3" fontId="11" fillId="3" borderId="15" xfId="6" applyFont="1" applyFill="1" applyBorder="1" applyAlignment="1" applyProtection="1">
      <alignment vertical="center"/>
      <protection hidden="1"/>
    </xf>
    <xf numFmtId="3" fontId="34" fillId="4" borderId="20" xfId="9" applyFont="1" applyFill="1" applyBorder="1" applyAlignment="1" applyProtection="1">
      <alignment horizontal="center" vertical="center" wrapText="1"/>
      <protection hidden="1"/>
    </xf>
    <xf numFmtId="3" fontId="34" fillId="4" borderId="21" xfId="9" applyFont="1" applyFill="1" applyBorder="1" applyAlignment="1" applyProtection="1">
      <alignment horizontal="center" vertical="center" wrapText="1"/>
      <protection hidden="1"/>
    </xf>
    <xf numFmtId="165" fontId="6" fillId="3" borderId="0" xfId="0" applyFont="1" applyFill="1" applyBorder="1" applyAlignment="1" applyProtection="1">
      <alignment vertical="center"/>
      <protection hidden="1"/>
    </xf>
    <xf numFmtId="3" fontId="7" fillId="3" borderId="22" xfId="9" applyFont="1" applyFill="1" applyBorder="1" applyAlignment="1" applyProtection="1">
      <alignment horizontal="center" vertical="center" wrapText="1"/>
      <protection hidden="1"/>
    </xf>
    <xf numFmtId="3" fontId="7" fillId="3" borderId="20" xfId="9" applyFont="1" applyFill="1" applyBorder="1" applyAlignment="1" applyProtection="1">
      <alignment horizontal="center" vertical="center" wrapText="1"/>
      <protection hidden="1"/>
    </xf>
    <xf numFmtId="3" fontId="11" fillId="3" borderId="18" xfId="9" applyFont="1" applyFill="1" applyBorder="1" applyAlignment="1" applyProtection="1">
      <alignment horizontal="center" vertical="center" wrapText="1"/>
      <protection hidden="1"/>
    </xf>
    <xf numFmtId="3" fontId="11" fillId="3" borderId="23" xfId="9" applyFont="1" applyFill="1" applyBorder="1" applyAlignment="1" applyProtection="1">
      <alignment horizontal="center" vertical="center" wrapText="1"/>
      <protection hidden="1"/>
    </xf>
    <xf numFmtId="3" fontId="11" fillId="3" borderId="16" xfId="9" applyFont="1" applyFill="1" applyBorder="1" applyAlignment="1" applyProtection="1">
      <alignment horizontal="center" vertical="center" wrapText="1"/>
      <protection hidden="1"/>
    </xf>
    <xf numFmtId="3" fontId="11" fillId="3" borderId="22" xfId="9" applyFont="1" applyFill="1" applyBorder="1" applyAlignment="1" applyProtection="1">
      <alignment horizontal="center" vertical="center" wrapText="1"/>
      <protection hidden="1"/>
    </xf>
    <xf numFmtId="3" fontId="11" fillId="3" borderId="20" xfId="9" applyFont="1" applyFill="1" applyBorder="1" applyAlignment="1" applyProtection="1">
      <alignment horizontal="center" vertical="center" wrapText="1"/>
      <protection hidden="1"/>
    </xf>
    <xf numFmtId="165" fontId="8" fillId="3" borderId="0" xfId="0" applyFont="1" applyFill="1" applyBorder="1" applyAlignment="1" applyProtection="1">
      <alignment vertical="center"/>
      <protection hidden="1"/>
    </xf>
    <xf numFmtId="165" fontId="11" fillId="3" borderId="0" xfId="0" applyFont="1" applyFill="1" applyBorder="1" applyAlignment="1" applyProtection="1">
      <alignment vertical="center"/>
      <protection hidden="1"/>
    </xf>
    <xf numFmtId="165" fontId="7" fillId="3" borderId="0" xfId="0" applyFont="1" applyFill="1" applyBorder="1" applyAlignment="1" applyProtection="1">
      <alignment vertical="center"/>
      <protection hidden="1"/>
    </xf>
    <xf numFmtId="165" fontId="4" fillId="3" borderId="0" xfId="0" applyFont="1" applyFill="1" applyBorder="1" applyAlignment="1" applyProtection="1">
      <alignment vertical="center"/>
      <protection hidden="1"/>
    </xf>
    <xf numFmtId="165" fontId="6" fillId="3" borderId="0" xfId="0" applyFont="1" applyFill="1" applyAlignment="1" applyProtection="1">
      <alignment vertical="center"/>
      <protection hidden="1"/>
    </xf>
    <xf numFmtId="165" fontId="4" fillId="3" borderId="0" xfId="0" applyFont="1" applyFill="1" applyProtection="1">
      <protection hidden="1"/>
    </xf>
    <xf numFmtId="165" fontId="7" fillId="3" borderId="9" xfId="0" applyFont="1" applyFill="1" applyBorder="1" applyAlignment="1" applyProtection="1">
      <alignment horizontal="center" vertical="center"/>
      <protection hidden="1"/>
    </xf>
    <xf numFmtId="165" fontId="11" fillId="3" borderId="3" xfId="0" applyFont="1" applyFill="1" applyBorder="1" applyAlignment="1" applyProtection="1">
      <alignment vertical="center"/>
      <protection hidden="1"/>
    </xf>
    <xf numFmtId="165" fontId="35" fillId="4" borderId="4" xfId="0" applyFont="1" applyFill="1" applyBorder="1" applyAlignment="1" applyProtection="1">
      <alignment vertical="center"/>
      <protection hidden="1"/>
    </xf>
    <xf numFmtId="165" fontId="11" fillId="3" borderId="6" xfId="0" applyFont="1" applyFill="1" applyBorder="1" applyAlignment="1" applyProtection="1">
      <alignment vertical="center"/>
      <protection hidden="1"/>
    </xf>
    <xf numFmtId="165" fontId="11" fillId="3" borderId="7" xfId="0" applyFont="1" applyFill="1" applyBorder="1" applyAlignment="1" applyProtection="1">
      <alignment horizontal="right" vertical="center"/>
      <protection hidden="1"/>
    </xf>
    <xf numFmtId="165" fontId="11" fillId="3" borderId="17" xfId="0" applyFont="1" applyFill="1" applyBorder="1" applyAlignment="1" applyProtection="1">
      <alignment vertical="center"/>
      <protection hidden="1"/>
    </xf>
    <xf numFmtId="165" fontId="11" fillId="3" borderId="7" xfId="0" applyFont="1" applyFill="1" applyBorder="1" applyAlignment="1" applyProtection="1">
      <alignment vertical="center"/>
      <protection hidden="1"/>
    </xf>
    <xf numFmtId="165" fontId="11" fillId="3" borderId="24" xfId="0" applyFont="1" applyFill="1" applyBorder="1" applyAlignment="1" applyProtection="1">
      <alignment vertical="center"/>
      <protection hidden="1"/>
    </xf>
    <xf numFmtId="165" fontId="11" fillId="3" borderId="8" xfId="0" applyFont="1" applyFill="1" applyBorder="1" applyAlignment="1" applyProtection="1">
      <alignment vertical="center"/>
      <protection hidden="1"/>
    </xf>
    <xf numFmtId="165" fontId="11" fillId="3" borderId="0" xfId="0" applyFont="1" applyFill="1" applyBorder="1" applyAlignment="1" applyProtection="1">
      <alignment horizontal="right" vertical="center"/>
      <protection hidden="1"/>
    </xf>
    <xf numFmtId="3" fontId="5" fillId="3" borderId="23" xfId="9" applyFont="1" applyFill="1" applyBorder="1" applyAlignment="1" applyProtection="1">
      <alignment vertical="center" wrapText="1"/>
      <protection hidden="1"/>
    </xf>
    <xf numFmtId="3" fontId="5" fillId="3" borderId="9" xfId="9" applyFont="1" applyFill="1" applyBorder="1" applyAlignment="1" applyProtection="1">
      <alignment horizontal="center" vertical="center" wrapText="1"/>
      <protection hidden="1"/>
    </xf>
    <xf numFmtId="3" fontId="5" fillId="3" borderId="25" xfId="9" applyFont="1" applyFill="1" applyBorder="1" applyAlignment="1" applyProtection="1">
      <alignment horizontal="center" vertical="center" wrapText="1"/>
      <protection hidden="1"/>
    </xf>
    <xf numFmtId="3" fontId="5" fillId="3" borderId="26" xfId="9" applyFont="1" applyFill="1" applyBorder="1" applyAlignment="1" applyProtection="1">
      <alignment vertical="center" wrapText="1"/>
      <protection hidden="1"/>
    </xf>
    <xf numFmtId="3" fontId="5" fillId="3" borderId="27" xfId="9" applyFont="1" applyFill="1" applyBorder="1" applyAlignment="1" applyProtection="1">
      <alignment horizontal="center" vertical="center" wrapText="1"/>
      <protection hidden="1"/>
    </xf>
    <xf numFmtId="3" fontId="5" fillId="3" borderId="28" xfId="9" applyFont="1" applyFill="1" applyBorder="1" applyAlignment="1" applyProtection="1">
      <alignment horizontal="center" vertical="center" wrapText="1"/>
      <protection hidden="1"/>
    </xf>
    <xf numFmtId="3" fontId="13" fillId="3" borderId="22" xfId="9" applyFont="1" applyFill="1" applyBorder="1" applyAlignment="1" applyProtection="1">
      <alignment vertical="center" wrapText="1"/>
      <protection hidden="1"/>
    </xf>
    <xf numFmtId="3" fontId="13" fillId="3" borderId="20" xfId="9" applyFont="1" applyFill="1" applyBorder="1" applyAlignment="1" applyProtection="1">
      <alignment horizontal="center" vertical="center" wrapText="1"/>
      <protection hidden="1"/>
    </xf>
    <xf numFmtId="3" fontId="13" fillId="3" borderId="21" xfId="9" applyFont="1" applyFill="1" applyBorder="1" applyAlignment="1" applyProtection="1">
      <alignment horizontal="center" vertical="center" wrapText="1"/>
      <protection hidden="1"/>
    </xf>
    <xf numFmtId="3" fontId="5" fillId="3" borderId="29" xfId="9" applyFont="1" applyFill="1" applyBorder="1" applyAlignment="1" applyProtection="1">
      <alignment vertical="center" wrapText="1"/>
      <protection hidden="1"/>
    </xf>
    <xf numFmtId="3" fontId="5" fillId="3" borderId="30" xfId="9" applyFont="1" applyFill="1" applyBorder="1" applyAlignment="1" applyProtection="1">
      <alignment horizontal="center" vertical="center" wrapText="1"/>
      <protection hidden="1"/>
    </xf>
    <xf numFmtId="3" fontId="5" fillId="3" borderId="31" xfId="9" applyFont="1" applyFill="1" applyBorder="1" applyAlignment="1" applyProtection="1">
      <alignment horizontal="center" vertical="center" wrapText="1"/>
      <protection hidden="1"/>
    </xf>
    <xf numFmtId="3" fontId="11" fillId="3" borderId="18" xfId="6" applyFont="1" applyFill="1" applyBorder="1" applyAlignment="1" applyProtection="1">
      <alignment vertical="center"/>
      <protection hidden="1"/>
    </xf>
    <xf numFmtId="3" fontId="11" fillId="3" borderId="19" xfId="6" applyFont="1" applyFill="1" applyBorder="1" applyAlignment="1" applyProtection="1">
      <alignment horizontal="center" vertical="center"/>
      <protection hidden="1"/>
    </xf>
    <xf numFmtId="3" fontId="11" fillId="3" borderId="32" xfId="6" applyFont="1" applyFill="1" applyBorder="1" applyAlignment="1" applyProtection="1">
      <alignment horizontal="center" vertical="center"/>
      <protection hidden="1"/>
    </xf>
    <xf numFmtId="3" fontId="11" fillId="3" borderId="16" xfId="6" applyFont="1" applyFill="1" applyBorder="1" applyAlignment="1" applyProtection="1">
      <alignment vertical="center"/>
      <protection hidden="1"/>
    </xf>
    <xf numFmtId="3" fontId="11" fillId="3" borderId="33" xfId="6" applyFont="1" applyFill="1" applyBorder="1" applyAlignment="1" applyProtection="1">
      <alignment horizontal="center" vertical="center"/>
      <protection hidden="1"/>
    </xf>
    <xf numFmtId="3" fontId="11" fillId="3" borderId="34" xfId="6" applyFont="1" applyFill="1" applyBorder="1" applyAlignment="1" applyProtection="1">
      <alignment horizontal="center" vertical="center"/>
      <protection hidden="1"/>
    </xf>
    <xf numFmtId="165" fontId="6" fillId="3" borderId="9" xfId="0" applyFont="1" applyFill="1" applyBorder="1" applyAlignment="1" applyProtection="1">
      <alignment vertical="center"/>
      <protection hidden="1"/>
    </xf>
    <xf numFmtId="165" fontId="6" fillId="3" borderId="30" xfId="0" applyFont="1" applyFill="1" applyBorder="1" applyAlignment="1" applyProtection="1">
      <alignment vertical="center"/>
      <protection hidden="1"/>
    </xf>
    <xf numFmtId="165" fontId="7" fillId="3" borderId="20" xfId="0" applyFont="1" applyFill="1" applyBorder="1" applyAlignment="1" applyProtection="1">
      <alignment vertical="center"/>
      <protection hidden="1"/>
    </xf>
    <xf numFmtId="165" fontId="6" fillId="3" borderId="9" xfId="0" applyFont="1" applyFill="1" applyBorder="1" applyAlignment="1" applyProtection="1">
      <alignment horizontal="center" vertical="center"/>
      <protection hidden="1"/>
    </xf>
    <xf numFmtId="165" fontId="6" fillId="3" borderId="30" xfId="0" applyFont="1" applyFill="1" applyBorder="1" applyAlignment="1" applyProtection="1">
      <alignment horizontal="center" vertical="center"/>
      <protection hidden="1"/>
    </xf>
    <xf numFmtId="165" fontId="6" fillId="3" borderId="35" xfId="0" applyFont="1" applyFill="1" applyBorder="1" applyAlignment="1" applyProtection="1">
      <alignment vertical="center"/>
      <protection hidden="1"/>
    </xf>
    <xf numFmtId="165" fontId="6" fillId="3" borderId="36" xfId="0" applyFont="1" applyFill="1" applyBorder="1" applyAlignment="1" applyProtection="1">
      <alignment vertical="center"/>
      <protection hidden="1"/>
    </xf>
    <xf numFmtId="165" fontId="7" fillId="3" borderId="37" xfId="0" applyFont="1" applyFill="1" applyBorder="1" applyAlignment="1" applyProtection="1">
      <alignment vertical="center"/>
      <protection hidden="1"/>
    </xf>
    <xf numFmtId="165" fontId="6" fillId="3" borderId="25" xfId="0" applyFont="1" applyFill="1" applyBorder="1" applyAlignment="1" applyProtection="1">
      <alignment vertical="center"/>
      <protection hidden="1"/>
    </xf>
    <xf numFmtId="165" fontId="7" fillId="3" borderId="21" xfId="0" applyFont="1" applyFill="1" applyBorder="1" applyAlignment="1" applyProtection="1">
      <alignment vertical="center"/>
      <protection hidden="1"/>
    </xf>
    <xf numFmtId="168" fontId="11" fillId="3" borderId="0" xfId="0" applyNumberFormat="1" applyFont="1" applyFill="1" applyBorder="1" applyAlignment="1" applyProtection="1">
      <alignment vertical="center"/>
      <protection hidden="1"/>
    </xf>
    <xf numFmtId="10" fontId="4" fillId="3" borderId="0" xfId="0" applyNumberFormat="1" applyFont="1" applyFill="1" applyBorder="1" applyAlignment="1" applyProtection="1">
      <alignment horizontal="center" vertical="center"/>
      <protection hidden="1"/>
    </xf>
    <xf numFmtId="3" fontId="5" fillId="3" borderId="38" xfId="8" applyFont="1" applyFill="1" applyBorder="1" applyAlignment="1" applyProtection="1">
      <alignment vertical="center" wrapText="1"/>
      <protection hidden="1"/>
    </xf>
    <xf numFmtId="3" fontId="5" fillId="3" borderId="0" xfId="8" applyFont="1" applyFill="1" applyAlignment="1" applyProtection="1">
      <alignment vertical="center" wrapText="1"/>
      <protection hidden="1"/>
    </xf>
    <xf numFmtId="165" fontId="5" fillId="3" borderId="38" xfId="0" applyFont="1" applyFill="1" applyBorder="1" applyAlignment="1" applyProtection="1">
      <alignment horizontal="left" vertical="center"/>
      <protection hidden="1"/>
    </xf>
    <xf numFmtId="165" fontId="5" fillId="3" borderId="39" xfId="0" applyFont="1" applyFill="1" applyBorder="1" applyAlignment="1" applyProtection="1">
      <alignment horizontal="left" vertical="center"/>
      <protection hidden="1"/>
    </xf>
    <xf numFmtId="3" fontId="20" fillId="4" borderId="18" xfId="8" applyFont="1" applyFill="1" applyBorder="1" applyAlignment="1" applyProtection="1">
      <alignment vertical="center" wrapText="1"/>
      <protection hidden="1"/>
    </xf>
    <xf numFmtId="3" fontId="20" fillId="4" borderId="19" xfId="8" applyFont="1" applyFill="1" applyBorder="1" applyAlignment="1" applyProtection="1">
      <alignment horizontal="center" vertical="center" wrapText="1"/>
      <protection hidden="1"/>
    </xf>
    <xf numFmtId="3" fontId="20" fillId="4" borderId="13" xfId="8" applyFont="1" applyFill="1" applyBorder="1" applyAlignment="1" applyProtection="1">
      <alignment horizontal="center" vertical="center" wrapText="1"/>
      <protection hidden="1"/>
    </xf>
    <xf numFmtId="3" fontId="20" fillId="4" borderId="14" xfId="8" applyFont="1" applyFill="1" applyBorder="1" applyAlignment="1" applyProtection="1">
      <alignment horizontal="center" vertical="center" wrapText="1"/>
      <protection hidden="1"/>
    </xf>
    <xf numFmtId="3" fontId="5" fillId="3" borderId="39" xfId="8" applyFont="1" applyFill="1" applyBorder="1" applyAlignment="1" applyProtection="1">
      <alignment vertical="center" wrapText="1"/>
      <protection hidden="1"/>
    </xf>
    <xf numFmtId="174" fontId="5" fillId="5" borderId="40" xfId="8" applyNumberFormat="1" applyFont="1" applyFill="1" applyBorder="1" applyAlignment="1" applyProtection="1">
      <alignment horizontal="center" vertical="center" wrapText="1"/>
      <protection locked="0"/>
    </xf>
    <xf numFmtId="174" fontId="5" fillId="5" borderId="15" xfId="8" applyNumberFormat="1" applyFont="1" applyFill="1" applyBorder="1" applyAlignment="1" applyProtection="1">
      <alignment horizontal="center" vertical="center" wrapText="1"/>
      <protection locked="0"/>
    </xf>
    <xf numFmtId="174" fontId="5" fillId="5" borderId="1" xfId="8" applyNumberFormat="1" applyFont="1" applyFill="1" applyBorder="1" applyAlignment="1" applyProtection="1">
      <alignment horizontal="center" vertical="center" wrapText="1"/>
      <protection locked="0"/>
    </xf>
    <xf numFmtId="3" fontId="7" fillId="3" borderId="41" xfId="8" applyFont="1" applyFill="1" applyBorder="1" applyAlignment="1" applyProtection="1">
      <alignment horizontal="center" vertical="center" wrapText="1"/>
      <protection hidden="1"/>
    </xf>
    <xf numFmtId="3" fontId="7" fillId="3" borderId="4" xfId="8" applyFont="1" applyFill="1" applyBorder="1" applyAlignment="1" applyProtection="1">
      <alignment horizontal="center" vertical="center" wrapText="1"/>
      <protection hidden="1"/>
    </xf>
    <xf numFmtId="3" fontId="7" fillId="3" borderId="42" xfId="8" applyFont="1" applyFill="1" applyBorder="1" applyAlignment="1" applyProtection="1">
      <alignment horizontal="center" vertical="center" wrapText="1"/>
      <protection hidden="1"/>
    </xf>
    <xf numFmtId="3" fontId="20" fillId="4" borderId="43" xfId="9" applyFont="1" applyFill="1" applyBorder="1" applyAlignment="1" applyProtection="1">
      <alignment horizontal="center" vertical="center" wrapText="1"/>
      <protection hidden="1"/>
    </xf>
    <xf numFmtId="3" fontId="20" fillId="3" borderId="0" xfId="9" applyFont="1" applyFill="1" applyAlignment="1" applyProtection="1">
      <alignment vertical="center" wrapText="1"/>
      <protection hidden="1"/>
    </xf>
    <xf numFmtId="3" fontId="5" fillId="3" borderId="44" xfId="9" applyFont="1" applyFill="1" applyBorder="1" applyAlignment="1" applyProtection="1">
      <alignment horizontal="center" vertical="center" wrapText="1"/>
      <protection hidden="1"/>
    </xf>
    <xf numFmtId="3" fontId="5" fillId="3" borderId="45" xfId="9" applyFont="1" applyFill="1" applyBorder="1" applyAlignment="1" applyProtection="1">
      <alignment vertical="center" wrapText="1"/>
      <protection hidden="1"/>
    </xf>
    <xf numFmtId="3" fontId="5" fillId="3" borderId="46" xfId="9" applyFont="1" applyFill="1" applyBorder="1" applyAlignment="1" applyProtection="1">
      <alignment horizontal="center" vertical="center" wrapText="1"/>
      <protection hidden="1"/>
    </xf>
    <xf numFmtId="3" fontId="5" fillId="3" borderId="39" xfId="9" applyFont="1" applyFill="1" applyBorder="1" applyAlignment="1" applyProtection="1">
      <alignment vertical="center" wrapText="1"/>
      <protection hidden="1"/>
    </xf>
    <xf numFmtId="3" fontId="5" fillId="3" borderId="47" xfId="9" applyFont="1" applyFill="1" applyBorder="1" applyAlignment="1" applyProtection="1">
      <alignment vertical="center" wrapText="1"/>
      <protection hidden="1"/>
    </xf>
    <xf numFmtId="4" fontId="5" fillId="3" borderId="47" xfId="9" applyNumberFormat="1" applyFont="1" applyFill="1" applyBorder="1" applyAlignment="1" applyProtection="1">
      <alignment horizontal="center" vertical="center" wrapText="1"/>
      <protection hidden="1"/>
    </xf>
    <xf numFmtId="3" fontId="5" fillId="3" borderId="40" xfId="9" applyFont="1" applyFill="1" applyBorder="1" applyAlignment="1" applyProtection="1">
      <alignment horizontal="center" vertical="center" wrapText="1"/>
      <protection hidden="1"/>
    </xf>
    <xf numFmtId="3" fontId="5" fillId="3" borderId="46" xfId="9" applyFont="1" applyFill="1" applyBorder="1" applyAlignment="1" applyProtection="1">
      <alignment vertical="center" wrapText="1"/>
      <protection hidden="1"/>
    </xf>
    <xf numFmtId="3" fontId="4" fillId="3" borderId="0" xfId="9" applyFont="1" applyFill="1" applyAlignment="1" applyProtection="1">
      <alignment horizontal="center" vertical="center" wrapText="1"/>
      <protection hidden="1"/>
    </xf>
    <xf numFmtId="3" fontId="5" fillId="3" borderId="0" xfId="6" applyFont="1" applyFill="1" applyBorder="1" applyAlignment="1" applyProtection="1">
      <alignment vertical="center"/>
      <protection hidden="1"/>
    </xf>
    <xf numFmtId="10" fontId="5" fillId="5" borderId="48" xfId="6" applyNumberFormat="1" applyFont="1" applyFill="1" applyBorder="1" applyAlignment="1" applyProtection="1">
      <alignment horizontal="center" vertical="center"/>
      <protection locked="0"/>
    </xf>
    <xf numFmtId="3" fontId="5" fillId="3" borderId="0" xfId="6" applyFont="1" applyFill="1" applyBorder="1" applyAlignment="1" applyProtection="1">
      <alignment horizontal="center" vertical="center"/>
      <protection hidden="1"/>
    </xf>
    <xf numFmtId="3" fontId="5" fillId="3" borderId="15" xfId="6" applyFont="1" applyFill="1" applyBorder="1" applyAlignment="1" applyProtection="1">
      <alignment vertical="center"/>
      <protection hidden="1"/>
    </xf>
    <xf numFmtId="3" fontId="5" fillId="3" borderId="0" xfId="6" applyFont="1" applyFill="1" applyAlignment="1" applyProtection="1">
      <alignment vertical="center"/>
      <protection hidden="1"/>
    </xf>
    <xf numFmtId="10" fontId="5" fillId="3" borderId="48" xfId="6" applyNumberFormat="1" applyFont="1" applyFill="1" applyBorder="1" applyAlignment="1" applyProtection="1">
      <alignment vertical="center"/>
      <protection hidden="1"/>
    </xf>
    <xf numFmtId="3" fontId="5" fillId="3" borderId="48" xfId="6" applyFont="1" applyFill="1" applyBorder="1" applyAlignment="1" applyProtection="1">
      <alignment vertical="center"/>
      <protection hidden="1"/>
    </xf>
    <xf numFmtId="3" fontId="13" fillId="3" borderId="4" xfId="6" applyFont="1" applyFill="1" applyBorder="1" applyAlignment="1" applyProtection="1">
      <alignment vertical="center"/>
      <protection hidden="1"/>
    </xf>
    <xf numFmtId="3" fontId="13" fillId="3" borderId="0" xfId="6" applyFont="1" applyFill="1" applyAlignment="1" applyProtection="1">
      <alignment vertical="center"/>
      <protection hidden="1"/>
    </xf>
    <xf numFmtId="3" fontId="5" fillId="3" borderId="19" xfId="9" applyFont="1" applyFill="1" applyBorder="1" applyAlignment="1" applyProtection="1">
      <alignment horizontal="center" vertical="center" wrapText="1"/>
      <protection hidden="1"/>
    </xf>
    <xf numFmtId="3" fontId="5" fillId="3" borderId="33" xfId="9" applyFont="1" applyFill="1" applyBorder="1" applyAlignment="1" applyProtection="1">
      <alignment horizontal="center" vertical="center" wrapText="1"/>
      <protection hidden="1"/>
    </xf>
    <xf numFmtId="3" fontId="13" fillId="3" borderId="0" xfId="6" applyFont="1" applyFill="1" applyBorder="1" applyAlignment="1" applyProtection="1">
      <alignment vertical="center"/>
      <protection hidden="1"/>
    </xf>
    <xf numFmtId="3" fontId="13" fillId="3" borderId="15" xfId="6" applyFont="1" applyFill="1" applyBorder="1" applyAlignment="1" applyProtection="1">
      <alignment vertical="center"/>
      <protection hidden="1"/>
    </xf>
    <xf numFmtId="165" fontId="36" fillId="3" borderId="0" xfId="0" applyFont="1" applyFill="1" applyAlignment="1" applyProtection="1">
      <alignment vertical="center"/>
      <protection hidden="1"/>
    </xf>
    <xf numFmtId="165" fontId="33" fillId="3" borderId="0" xfId="0" applyFont="1" applyFill="1" applyAlignment="1" applyProtection="1">
      <alignment horizontal="center" vertical="center" wrapText="1"/>
      <protection hidden="1"/>
    </xf>
    <xf numFmtId="165" fontId="5" fillId="3" borderId="40" xfId="0" applyFont="1" applyFill="1" applyBorder="1" applyAlignment="1" applyProtection="1">
      <alignment horizontal="center" vertical="center"/>
      <protection hidden="1"/>
    </xf>
    <xf numFmtId="169" fontId="5" fillId="5" borderId="40" xfId="0" applyNumberFormat="1" applyFont="1" applyFill="1" applyBorder="1" applyAlignment="1" applyProtection="1">
      <alignment horizontal="center" vertical="center"/>
      <protection locked="0"/>
    </xf>
    <xf numFmtId="10" fontId="5" fillId="5" borderId="40" xfId="0" applyNumberFormat="1" applyFont="1" applyFill="1" applyBorder="1" applyAlignment="1" applyProtection="1">
      <alignment horizontal="center" vertical="center"/>
      <protection locked="0"/>
    </xf>
    <xf numFmtId="165" fontId="5" fillId="3" borderId="49" xfId="0" applyFont="1" applyFill="1" applyBorder="1" applyAlignment="1" applyProtection="1">
      <alignment horizontal="center" vertical="center"/>
      <protection hidden="1"/>
    </xf>
    <xf numFmtId="165" fontId="5" fillId="3" borderId="0" xfId="0" applyFont="1" applyFill="1" applyAlignment="1" applyProtection="1">
      <alignment vertical="center"/>
      <protection hidden="1"/>
    </xf>
    <xf numFmtId="165" fontId="5" fillId="3" borderId="47" xfId="0" applyFont="1" applyFill="1" applyBorder="1" applyAlignment="1" applyProtection="1">
      <alignment horizontal="center" vertical="center"/>
      <protection hidden="1"/>
    </xf>
    <xf numFmtId="165" fontId="5" fillId="3" borderId="50" xfId="0" applyFont="1" applyFill="1" applyBorder="1" applyAlignment="1" applyProtection="1">
      <alignment horizontal="center" vertical="center"/>
      <protection hidden="1"/>
    </xf>
    <xf numFmtId="165" fontId="5" fillId="5" borderId="40" xfId="0" applyFont="1" applyFill="1" applyBorder="1" applyAlignment="1" applyProtection="1">
      <alignment horizontal="center" vertical="center"/>
      <protection locked="0"/>
    </xf>
    <xf numFmtId="165" fontId="5" fillId="5" borderId="38" xfId="0" applyFont="1" applyFill="1" applyBorder="1" applyAlignment="1" applyProtection="1">
      <alignment vertical="center"/>
      <protection locked="0"/>
    </xf>
    <xf numFmtId="165" fontId="5" fillId="5" borderId="39" xfId="0" applyFont="1" applyFill="1" applyBorder="1" applyAlignment="1" applyProtection="1">
      <alignment vertical="center"/>
      <protection locked="0"/>
    </xf>
    <xf numFmtId="165" fontId="34" fillId="3" borderId="0" xfId="0" applyFont="1" applyFill="1" applyAlignment="1" applyProtection="1">
      <alignment horizontal="center" vertical="center" wrapText="1"/>
      <protection hidden="1"/>
    </xf>
    <xf numFmtId="165" fontId="34" fillId="4" borderId="10" xfId="0" applyFont="1" applyFill="1" applyBorder="1" applyAlignment="1" applyProtection="1">
      <alignment vertical="center"/>
      <protection hidden="1"/>
    </xf>
    <xf numFmtId="165" fontId="33" fillId="4" borderId="12" xfId="0" applyFont="1" applyFill="1" applyBorder="1" applyAlignment="1" applyProtection="1">
      <alignment vertical="center"/>
      <protection hidden="1"/>
    </xf>
    <xf numFmtId="165" fontId="5" fillId="3" borderId="2" xfId="0" applyFont="1" applyFill="1" applyBorder="1" applyAlignment="1" applyProtection="1">
      <alignment horizontal="center" vertical="center"/>
      <protection hidden="1"/>
    </xf>
    <xf numFmtId="165" fontId="5" fillId="3" borderId="0" xfId="0" applyFont="1" applyFill="1" applyBorder="1" applyAlignment="1" applyProtection="1">
      <alignment vertical="center"/>
      <protection hidden="1"/>
    </xf>
    <xf numFmtId="168" fontId="5" fillId="5" borderId="48" xfId="0" applyNumberFormat="1" applyFont="1" applyFill="1" applyBorder="1" applyAlignment="1" applyProtection="1">
      <alignment horizontal="right" vertical="center"/>
      <protection locked="0"/>
    </xf>
    <xf numFmtId="168" fontId="5" fillId="3" borderId="0" xfId="0" applyNumberFormat="1" applyFont="1" applyFill="1" applyBorder="1" applyAlignment="1" applyProtection="1">
      <alignment vertical="center"/>
      <protection hidden="1"/>
    </xf>
    <xf numFmtId="168" fontId="5" fillId="3" borderId="48" xfId="0" applyNumberFormat="1" applyFont="1" applyFill="1" applyBorder="1" applyAlignment="1" applyProtection="1">
      <alignment vertical="center"/>
      <protection hidden="1"/>
    </xf>
    <xf numFmtId="165" fontId="13" fillId="3" borderId="51" xfId="0" applyFont="1" applyFill="1" applyBorder="1" applyAlignment="1" applyProtection="1">
      <alignment horizontal="center" vertical="center"/>
      <protection hidden="1"/>
    </xf>
    <xf numFmtId="165" fontId="13" fillId="3" borderId="52" xfId="0" applyFont="1" applyFill="1" applyBorder="1" applyAlignment="1" applyProtection="1">
      <alignment vertical="center"/>
      <protection hidden="1"/>
    </xf>
    <xf numFmtId="168" fontId="13" fillId="3" borderId="53" xfId="0" applyNumberFormat="1" applyFont="1" applyFill="1" applyBorder="1" applyAlignment="1" applyProtection="1">
      <alignment vertical="center"/>
      <protection hidden="1"/>
    </xf>
    <xf numFmtId="168" fontId="13" fillId="3" borderId="52" xfId="0" applyNumberFormat="1" applyFont="1" applyFill="1" applyBorder="1" applyAlignment="1" applyProtection="1">
      <alignment vertical="center"/>
      <protection hidden="1"/>
    </xf>
    <xf numFmtId="165" fontId="13" fillId="3" borderId="0" xfId="0" applyFont="1" applyFill="1" applyBorder="1" applyAlignment="1" applyProtection="1">
      <alignment vertical="center"/>
      <protection hidden="1"/>
    </xf>
    <xf numFmtId="165" fontId="5" fillId="3" borderId="54" xfId="0" applyFont="1" applyFill="1" applyBorder="1" applyAlignment="1" applyProtection="1">
      <alignment horizontal="center" vertical="center"/>
      <protection hidden="1"/>
    </xf>
    <xf numFmtId="165" fontId="5" fillId="3" borderId="55" xfId="0" applyFont="1" applyFill="1" applyBorder="1" applyAlignment="1" applyProtection="1">
      <alignment vertical="center"/>
      <protection hidden="1"/>
    </xf>
    <xf numFmtId="168" fontId="5" fillId="3" borderId="56" xfId="0" applyNumberFormat="1" applyFont="1" applyFill="1" applyBorder="1" applyAlignment="1" applyProtection="1">
      <alignment vertical="center"/>
      <protection hidden="1"/>
    </xf>
    <xf numFmtId="168" fontId="5" fillId="3" borderId="55" xfId="0" applyNumberFormat="1" applyFont="1" applyFill="1" applyBorder="1" applyAlignment="1" applyProtection="1">
      <alignment vertical="center"/>
      <protection hidden="1"/>
    </xf>
    <xf numFmtId="165" fontId="13" fillId="3" borderId="2" xfId="0" applyFont="1" applyFill="1" applyBorder="1" applyAlignment="1" applyProtection="1">
      <alignment horizontal="center" vertical="center"/>
      <protection hidden="1"/>
    </xf>
    <xf numFmtId="168" fontId="13" fillId="3" borderId="48" xfId="0" applyNumberFormat="1" applyFont="1" applyFill="1" applyBorder="1" applyAlignment="1" applyProtection="1">
      <alignment vertical="center"/>
      <protection hidden="1"/>
    </xf>
    <xf numFmtId="168" fontId="13" fillId="3" borderId="0" xfId="0" applyNumberFormat="1" applyFont="1" applyFill="1" applyBorder="1" applyAlignment="1" applyProtection="1">
      <alignment vertical="center"/>
      <protection hidden="1"/>
    </xf>
    <xf numFmtId="165" fontId="34" fillId="4" borderId="6" xfId="0" applyFont="1" applyFill="1" applyBorder="1" applyAlignment="1" applyProtection="1">
      <alignment horizontal="center" vertical="center"/>
      <protection hidden="1"/>
    </xf>
    <xf numFmtId="165" fontId="34" fillId="4" borderId="7" xfId="0" applyFont="1" applyFill="1" applyBorder="1" applyAlignment="1" applyProtection="1">
      <alignment vertical="center"/>
      <protection hidden="1"/>
    </xf>
    <xf numFmtId="168" fontId="34" fillId="4" borderId="17" xfId="0" applyNumberFormat="1" applyFont="1" applyFill="1" applyBorder="1" applyAlignment="1" applyProtection="1">
      <alignment vertical="center"/>
      <protection hidden="1"/>
    </xf>
    <xf numFmtId="165" fontId="34" fillId="4" borderId="57" xfId="0" applyFont="1" applyFill="1" applyBorder="1" applyAlignment="1" applyProtection="1">
      <alignment vertical="center"/>
      <protection hidden="1"/>
    </xf>
    <xf numFmtId="165" fontId="34" fillId="4" borderId="58" xfId="0" applyFont="1" applyFill="1" applyBorder="1" applyAlignment="1" applyProtection="1">
      <alignment vertical="center"/>
      <protection hidden="1"/>
    </xf>
    <xf numFmtId="165" fontId="13" fillId="3" borderId="2" xfId="0" applyFont="1" applyFill="1" applyBorder="1" applyAlignment="1" applyProtection="1">
      <alignment vertical="center"/>
      <protection hidden="1"/>
    </xf>
    <xf numFmtId="165" fontId="5" fillId="3" borderId="2" xfId="0" applyFont="1" applyFill="1" applyBorder="1" applyAlignment="1" applyProtection="1">
      <alignment vertical="center"/>
      <protection hidden="1"/>
    </xf>
    <xf numFmtId="165" fontId="24" fillId="3" borderId="2" xfId="0" applyFont="1" applyFill="1" applyBorder="1" applyAlignment="1" applyProtection="1">
      <alignment horizontal="center" vertical="center"/>
      <protection hidden="1"/>
    </xf>
    <xf numFmtId="3" fontId="11" fillId="3" borderId="58" xfId="6" applyFont="1" applyFill="1" applyBorder="1" applyAlignment="1" applyProtection="1">
      <alignment horizontal="right" vertical="center"/>
      <protection hidden="1"/>
    </xf>
    <xf numFmtId="3" fontId="6" fillId="3" borderId="0" xfId="6" applyFont="1" applyFill="1" applyAlignment="1" applyProtection="1">
      <alignment vertical="center"/>
      <protection hidden="1"/>
    </xf>
    <xf numFmtId="3" fontId="34" fillId="4" borderId="10" xfId="6" applyFont="1" applyFill="1" applyBorder="1" applyAlignment="1" applyProtection="1">
      <alignment vertical="center"/>
      <protection hidden="1"/>
    </xf>
    <xf numFmtId="3" fontId="25" fillId="3" borderId="0" xfId="6" applyFont="1" applyFill="1" applyAlignment="1" applyProtection="1">
      <alignment vertical="center"/>
      <protection hidden="1"/>
    </xf>
    <xf numFmtId="3" fontId="34" fillId="4" borderId="46" xfId="6" applyFont="1" applyFill="1" applyBorder="1" applyAlignment="1" applyProtection="1">
      <alignment vertical="center"/>
      <protection hidden="1"/>
    </xf>
    <xf numFmtId="165" fontId="13" fillId="3" borderId="52" xfId="0" applyFont="1" applyFill="1" applyBorder="1" applyAlignment="1" applyProtection="1">
      <alignment vertical="center" wrapText="1"/>
      <protection hidden="1"/>
    </xf>
    <xf numFmtId="165" fontId="4" fillId="4" borderId="58" xfId="0" applyFont="1" applyFill="1" applyBorder="1" applyAlignment="1" applyProtection="1">
      <alignment vertical="center"/>
      <protection hidden="1"/>
    </xf>
    <xf numFmtId="165" fontId="12" fillId="3" borderId="0" xfId="0" applyFont="1" applyFill="1" applyBorder="1" applyAlignment="1" applyProtection="1">
      <alignment vertical="center"/>
      <protection hidden="1"/>
    </xf>
    <xf numFmtId="165" fontId="34" fillId="4" borderId="12" xfId="0" applyFont="1" applyFill="1" applyBorder="1" applyAlignment="1" applyProtection="1">
      <alignment horizontal="left" vertical="center"/>
      <protection hidden="1"/>
    </xf>
    <xf numFmtId="165" fontId="11" fillId="3" borderId="4" xfId="0" applyFont="1" applyFill="1" applyBorder="1" applyAlignment="1" applyProtection="1">
      <alignment horizontal="center" vertical="center"/>
      <protection hidden="1"/>
    </xf>
    <xf numFmtId="165" fontId="11" fillId="3" borderId="9" xfId="0" applyFont="1" applyFill="1" applyBorder="1" applyAlignment="1" applyProtection="1">
      <alignment horizontal="center" vertical="center"/>
      <protection hidden="1"/>
    </xf>
    <xf numFmtId="165" fontId="11" fillId="3" borderId="41" xfId="0" applyFont="1" applyFill="1" applyBorder="1" applyAlignment="1" applyProtection="1">
      <alignment horizontal="center" vertical="center" wrapText="1"/>
      <protection hidden="1"/>
    </xf>
    <xf numFmtId="165" fontId="11" fillId="3" borderId="42" xfId="0" applyFont="1" applyFill="1" applyBorder="1" applyAlignment="1" applyProtection="1">
      <alignment horizontal="center" vertical="center"/>
      <protection hidden="1"/>
    </xf>
    <xf numFmtId="165" fontId="11" fillId="3" borderId="5" xfId="0" applyFont="1" applyFill="1" applyBorder="1" applyAlignment="1" applyProtection="1">
      <alignment horizontal="center" vertical="center"/>
      <protection hidden="1"/>
    </xf>
    <xf numFmtId="165" fontId="5" fillId="3" borderId="48" xfId="0" applyFont="1" applyFill="1" applyBorder="1" applyAlignment="1" applyProtection="1">
      <alignment vertical="center"/>
      <protection hidden="1"/>
    </xf>
    <xf numFmtId="165" fontId="5" fillId="3" borderId="15" xfId="0" applyFont="1" applyFill="1" applyBorder="1" applyAlignment="1" applyProtection="1">
      <alignment vertical="center"/>
      <protection hidden="1"/>
    </xf>
    <xf numFmtId="165" fontId="5" fillId="3" borderId="1" xfId="0" applyFont="1" applyFill="1" applyBorder="1" applyAlignment="1" applyProtection="1">
      <alignment vertical="center"/>
      <protection hidden="1"/>
    </xf>
    <xf numFmtId="165" fontId="5" fillId="3" borderId="40" xfId="0" applyFont="1" applyFill="1" applyBorder="1" applyAlignment="1" applyProtection="1">
      <alignment vertical="center"/>
      <protection hidden="1"/>
    </xf>
    <xf numFmtId="165" fontId="34" fillId="4" borderId="4" xfId="0" applyFont="1" applyFill="1" applyBorder="1" applyAlignment="1" applyProtection="1">
      <alignment horizontal="left" vertical="center"/>
      <protection hidden="1"/>
    </xf>
    <xf numFmtId="165" fontId="34" fillId="4" borderId="9" xfId="0" applyFont="1" applyFill="1" applyBorder="1" applyAlignment="1" applyProtection="1">
      <alignment horizontal="left" vertical="center"/>
      <protection hidden="1"/>
    </xf>
    <xf numFmtId="165" fontId="34" fillId="4" borderId="41" xfId="0" applyFont="1" applyFill="1" applyBorder="1" applyAlignment="1" applyProtection="1">
      <alignment vertical="center"/>
      <protection hidden="1"/>
    </xf>
    <xf numFmtId="165" fontId="34" fillId="4" borderId="4" xfId="0" applyFont="1" applyFill="1" applyBorder="1" applyAlignment="1" applyProtection="1">
      <alignment vertical="center"/>
      <protection hidden="1"/>
    </xf>
    <xf numFmtId="165" fontId="34" fillId="4" borderId="42" xfId="0" applyFont="1" applyFill="1" applyBorder="1" applyAlignment="1" applyProtection="1">
      <alignment vertical="center"/>
      <protection hidden="1"/>
    </xf>
    <xf numFmtId="165" fontId="34" fillId="4" borderId="5" xfId="0" applyFont="1" applyFill="1" applyBorder="1" applyAlignment="1" applyProtection="1">
      <alignment vertical="center"/>
      <protection hidden="1"/>
    </xf>
    <xf numFmtId="165" fontId="34" fillId="4" borderId="11" xfId="0" applyFont="1" applyFill="1" applyBorder="1" applyAlignment="1" applyProtection="1">
      <alignment vertical="center"/>
      <protection hidden="1"/>
    </xf>
    <xf numFmtId="165" fontId="34" fillId="4" borderId="12" xfId="0" applyFont="1" applyFill="1" applyBorder="1" applyAlignment="1" applyProtection="1">
      <alignment vertical="center"/>
      <protection hidden="1"/>
    </xf>
    <xf numFmtId="165" fontId="34" fillId="4" borderId="14" xfId="0" applyFont="1" applyFill="1" applyBorder="1" applyAlignment="1" applyProtection="1">
      <alignment vertical="center"/>
      <protection hidden="1"/>
    </xf>
    <xf numFmtId="165" fontId="34" fillId="4" borderId="17" xfId="0" applyFont="1" applyFill="1" applyBorder="1" applyAlignment="1" applyProtection="1">
      <alignment vertical="center"/>
      <protection hidden="1"/>
    </xf>
    <xf numFmtId="165" fontId="34" fillId="4" borderId="8" xfId="0" applyFont="1" applyFill="1" applyBorder="1" applyAlignment="1" applyProtection="1">
      <alignment vertical="center"/>
      <protection hidden="1"/>
    </xf>
    <xf numFmtId="3" fontId="11" fillId="3" borderId="26" xfId="9" applyFont="1" applyFill="1" applyBorder="1" applyAlignment="1" applyProtection="1">
      <alignment horizontal="center" vertical="center" wrapText="1"/>
      <protection hidden="1"/>
    </xf>
    <xf numFmtId="3" fontId="4" fillId="3" borderId="27" xfId="9" applyFont="1" applyFill="1" applyBorder="1" applyAlignment="1" applyProtection="1">
      <alignment horizontal="center" vertical="center" wrapText="1"/>
      <protection hidden="1"/>
    </xf>
    <xf numFmtId="165" fontId="11" fillId="6" borderId="10" xfId="0" applyFont="1" applyFill="1" applyBorder="1" applyAlignment="1" applyProtection="1">
      <alignment horizontal="left" vertical="center"/>
      <protection hidden="1"/>
    </xf>
    <xf numFmtId="165" fontId="11" fillId="6" borderId="12" xfId="0" applyFont="1" applyFill="1" applyBorder="1" applyAlignment="1" applyProtection="1">
      <alignment horizontal="left" vertical="center"/>
      <protection hidden="1"/>
    </xf>
    <xf numFmtId="165" fontId="5" fillId="3" borderId="2" xfId="0" applyFont="1" applyFill="1" applyBorder="1" applyAlignment="1" applyProtection="1">
      <alignment horizontal="left" vertical="center"/>
      <protection hidden="1"/>
    </xf>
    <xf numFmtId="165" fontId="5" fillId="3" borderId="0" xfId="0" applyFont="1" applyFill="1" applyBorder="1" applyAlignment="1" applyProtection="1">
      <alignment horizontal="left" vertical="center"/>
      <protection hidden="1"/>
    </xf>
    <xf numFmtId="165" fontId="11" fillId="6" borderId="3" xfId="0" applyFont="1" applyFill="1" applyBorder="1" applyAlignment="1" applyProtection="1">
      <alignment horizontal="left" vertical="center"/>
      <protection hidden="1"/>
    </xf>
    <xf numFmtId="165" fontId="11" fillId="6" borderId="4" xfId="0" applyFont="1" applyFill="1" applyBorder="1" applyAlignment="1" applyProtection="1">
      <alignment horizontal="left" vertical="center"/>
      <protection hidden="1"/>
    </xf>
    <xf numFmtId="165" fontId="11" fillId="6" borderId="41" xfId="0" applyFont="1" applyFill="1" applyBorder="1" applyAlignment="1" applyProtection="1">
      <alignment vertical="center"/>
      <protection hidden="1"/>
    </xf>
    <xf numFmtId="165" fontId="34" fillId="4" borderId="59" xfId="0" applyFont="1" applyFill="1" applyBorder="1" applyAlignment="1" applyProtection="1">
      <alignment vertical="center"/>
      <protection hidden="1"/>
    </xf>
    <xf numFmtId="165" fontId="11" fillId="6" borderId="11" xfId="0" applyFont="1" applyFill="1" applyBorder="1" applyAlignment="1" applyProtection="1">
      <alignment vertical="center"/>
      <protection hidden="1"/>
    </xf>
    <xf numFmtId="165" fontId="13" fillId="3" borderId="2" xfId="0" applyFont="1" applyFill="1" applyBorder="1" applyAlignment="1" applyProtection="1">
      <alignment horizontal="left" vertical="center"/>
      <protection hidden="1"/>
    </xf>
    <xf numFmtId="165" fontId="34" fillId="4" borderId="2" xfId="0" applyFont="1" applyFill="1" applyBorder="1" applyAlignment="1" applyProtection="1">
      <alignment vertical="center"/>
      <protection hidden="1"/>
    </xf>
    <xf numFmtId="165" fontId="34" fillId="4" borderId="0" xfId="0" applyFont="1" applyFill="1" applyBorder="1" applyAlignment="1" applyProtection="1">
      <alignment vertical="center"/>
      <protection hidden="1"/>
    </xf>
    <xf numFmtId="165" fontId="34" fillId="4" borderId="0" xfId="0" applyFont="1" applyFill="1" applyBorder="1" applyAlignment="1" applyProtection="1">
      <alignment horizontal="center" vertical="center"/>
      <protection hidden="1"/>
    </xf>
    <xf numFmtId="165" fontId="11" fillId="3" borderId="0" xfId="0" applyFont="1" applyFill="1" applyAlignment="1" applyProtection="1">
      <alignment vertical="center"/>
      <protection hidden="1"/>
    </xf>
    <xf numFmtId="165" fontId="34" fillId="4" borderId="6" xfId="0" applyFont="1" applyFill="1" applyBorder="1" applyAlignment="1" applyProtection="1">
      <alignment vertical="center"/>
      <protection hidden="1"/>
    </xf>
    <xf numFmtId="165" fontId="11" fillId="6" borderId="54" xfId="0" applyFont="1" applyFill="1" applyBorder="1" applyAlignment="1" applyProtection="1">
      <alignment horizontal="left" vertical="center"/>
      <protection hidden="1"/>
    </xf>
    <xf numFmtId="165" fontId="11" fillId="6" borderId="55" xfId="0" applyFont="1" applyFill="1" applyBorder="1" applyAlignment="1" applyProtection="1">
      <alignment horizontal="left" vertical="center"/>
      <protection hidden="1"/>
    </xf>
    <xf numFmtId="3" fontId="4" fillId="3" borderId="0" xfId="6" applyNumberFormat="1" applyFont="1" applyFill="1" applyAlignment="1" applyProtection="1">
      <alignment vertical="center"/>
      <protection hidden="1"/>
    </xf>
    <xf numFmtId="3" fontId="5" fillId="3" borderId="32" xfId="9" applyNumberFormat="1" applyFont="1" applyFill="1" applyBorder="1" applyAlignment="1" applyProtection="1">
      <alignment horizontal="center" vertical="center" wrapText="1"/>
      <protection hidden="1"/>
    </xf>
    <xf numFmtId="3" fontId="5" fillId="3" borderId="34" xfId="9" applyNumberFormat="1" applyFont="1" applyFill="1" applyBorder="1" applyAlignment="1" applyProtection="1">
      <alignment horizontal="center" vertical="center" wrapText="1"/>
      <protection hidden="1"/>
    </xf>
    <xf numFmtId="3" fontId="34" fillId="4" borderId="21" xfId="9" applyNumberFormat="1" applyFont="1" applyFill="1" applyBorder="1" applyAlignment="1" applyProtection="1">
      <alignment horizontal="center" vertical="center" wrapText="1"/>
      <protection hidden="1"/>
    </xf>
    <xf numFmtId="3" fontId="13" fillId="3" borderId="21" xfId="9" applyNumberFormat="1" applyFont="1" applyFill="1" applyBorder="1" applyAlignment="1" applyProtection="1">
      <alignment horizontal="center" vertical="center" wrapText="1"/>
      <protection hidden="1"/>
    </xf>
    <xf numFmtId="3" fontId="5" fillId="3" borderId="27" xfId="9" applyNumberFormat="1" applyFont="1" applyFill="1" applyBorder="1" applyAlignment="1" applyProtection="1">
      <alignment horizontal="center" vertical="center" wrapText="1"/>
      <protection hidden="1"/>
    </xf>
    <xf numFmtId="3" fontId="7" fillId="3" borderId="21" xfId="9" applyNumberFormat="1" applyFont="1" applyFill="1" applyBorder="1" applyAlignment="1" applyProtection="1">
      <alignment horizontal="center" vertical="center" wrapText="1"/>
      <protection hidden="1"/>
    </xf>
    <xf numFmtId="3" fontId="4" fillId="3" borderId="32" xfId="9" applyNumberFormat="1" applyFont="1" applyFill="1" applyBorder="1" applyAlignment="1" applyProtection="1">
      <alignment horizontal="center" vertical="center" wrapText="1"/>
      <protection hidden="1"/>
    </xf>
    <xf numFmtId="3" fontId="4" fillId="3" borderId="28" xfId="9" applyNumberFormat="1" applyFont="1" applyFill="1" applyBorder="1" applyAlignment="1" applyProtection="1">
      <alignment horizontal="center" vertical="center" wrapText="1"/>
      <protection hidden="1"/>
    </xf>
    <xf numFmtId="3" fontId="11" fillId="3" borderId="21" xfId="9" applyNumberFormat="1" applyFont="1" applyFill="1" applyBorder="1" applyAlignment="1" applyProtection="1">
      <alignment horizontal="center" vertical="center" wrapText="1"/>
      <protection hidden="1"/>
    </xf>
    <xf numFmtId="166" fontId="4" fillId="3" borderId="12" xfId="6" applyNumberFormat="1" applyFont="1" applyFill="1" applyBorder="1" applyAlignment="1" applyProtection="1">
      <alignment horizontal="center" vertical="center" wrapText="1"/>
      <protection hidden="1"/>
    </xf>
    <xf numFmtId="166" fontId="4" fillId="3" borderId="0" xfId="6" applyNumberFormat="1" applyFont="1" applyFill="1" applyAlignment="1" applyProtection="1">
      <alignment vertical="center"/>
      <protection hidden="1"/>
    </xf>
    <xf numFmtId="166" fontId="11" fillId="3" borderId="0" xfId="6" applyNumberFormat="1" applyFont="1" applyFill="1" applyAlignment="1" applyProtection="1">
      <alignment vertical="center"/>
      <protection hidden="1"/>
    </xf>
    <xf numFmtId="166" fontId="4" fillId="3" borderId="0" xfId="6" applyNumberFormat="1" applyFont="1" applyFill="1" applyBorder="1" applyAlignment="1" applyProtection="1">
      <alignment vertical="center"/>
      <protection hidden="1"/>
    </xf>
    <xf numFmtId="166" fontId="13" fillId="3" borderId="21" xfId="9" applyNumberFormat="1" applyFont="1" applyFill="1" applyBorder="1" applyAlignment="1" applyProtection="1">
      <alignment horizontal="center" vertical="center" wrapText="1"/>
      <protection hidden="1"/>
    </xf>
    <xf numFmtId="166" fontId="5" fillId="3" borderId="0" xfId="6" applyNumberFormat="1" applyFont="1" applyFill="1" applyBorder="1" applyAlignment="1" applyProtection="1">
      <alignment horizontal="center" vertical="center"/>
      <protection hidden="1"/>
    </xf>
    <xf numFmtId="166" fontId="7" fillId="3" borderId="0" xfId="6" applyNumberFormat="1" applyFont="1" applyFill="1" applyAlignment="1" applyProtection="1">
      <alignment vertical="center"/>
      <protection hidden="1"/>
    </xf>
    <xf numFmtId="166" fontId="5" fillId="3" borderId="0" xfId="6" applyNumberFormat="1" applyFont="1" applyFill="1" applyAlignment="1" applyProtection="1">
      <alignment vertical="center"/>
      <protection hidden="1"/>
    </xf>
    <xf numFmtId="166" fontId="13" fillId="3" borderId="0" xfId="6" applyNumberFormat="1" applyFont="1" applyFill="1" applyAlignment="1" applyProtection="1">
      <alignment vertical="center"/>
      <protection hidden="1"/>
    </xf>
    <xf numFmtId="166" fontId="11" fillId="3" borderId="0" xfId="6" applyNumberFormat="1" applyFont="1" applyFill="1" applyBorder="1" applyAlignment="1" applyProtection="1">
      <alignment vertical="center"/>
      <protection hidden="1"/>
    </xf>
    <xf numFmtId="3" fontId="4" fillId="3" borderId="12" xfId="6" applyFont="1" applyFill="1" applyBorder="1" applyAlignment="1" applyProtection="1">
      <alignment horizontal="center" vertical="center"/>
      <protection hidden="1"/>
    </xf>
    <xf numFmtId="165" fontId="11" fillId="7" borderId="57" xfId="0" applyFont="1" applyFill="1" applyBorder="1" applyAlignment="1" applyProtection="1">
      <alignment vertical="center"/>
      <protection hidden="1"/>
    </xf>
    <xf numFmtId="165" fontId="11" fillId="7" borderId="58" xfId="0" applyFont="1" applyFill="1" applyBorder="1" applyAlignment="1" applyProtection="1">
      <alignment vertical="center"/>
      <protection hidden="1"/>
    </xf>
    <xf numFmtId="10" fontId="4" fillId="3" borderId="0" xfId="12" applyFont="1" applyFill="1" applyBorder="1" applyAlignment="1" applyProtection="1">
      <alignment horizontal="center" vertical="center" wrapText="1"/>
      <protection hidden="1"/>
    </xf>
    <xf numFmtId="10" fontId="4" fillId="3" borderId="0" xfId="10" applyNumberFormat="1" applyFont="1" applyFill="1" applyBorder="1" applyAlignment="1" applyProtection="1">
      <alignment horizontal="center" vertical="center" wrapText="1"/>
      <protection hidden="1"/>
    </xf>
    <xf numFmtId="3" fontId="4" fillId="3" borderId="9" xfId="1" applyNumberFormat="1" applyFont="1" applyFill="1" applyBorder="1" applyAlignment="1" applyProtection="1">
      <alignment horizontal="center" vertical="center" wrapText="1"/>
      <protection hidden="1"/>
    </xf>
    <xf numFmtId="3" fontId="4" fillId="3" borderId="25" xfId="1" applyNumberFormat="1" applyFont="1" applyFill="1" applyBorder="1" applyAlignment="1" applyProtection="1">
      <alignment horizontal="center" vertical="center" wrapText="1"/>
      <protection hidden="1"/>
    </xf>
    <xf numFmtId="3" fontId="4" fillId="3" borderId="33" xfId="1" applyNumberFormat="1" applyFont="1" applyFill="1" applyBorder="1" applyAlignment="1" applyProtection="1">
      <alignment horizontal="center" vertical="center" wrapText="1"/>
      <protection hidden="1"/>
    </xf>
    <xf numFmtId="3" fontId="4" fillId="3" borderId="34" xfId="1" applyNumberFormat="1" applyFont="1" applyFill="1" applyBorder="1" applyAlignment="1" applyProtection="1">
      <alignment horizontal="center" vertical="center" wrapText="1"/>
      <protection hidden="1"/>
    </xf>
    <xf numFmtId="4" fontId="38" fillId="4" borderId="43" xfId="1" applyFont="1" applyFill="1" applyBorder="1" applyAlignment="1" applyProtection="1">
      <alignment horizontal="left" vertical="center"/>
      <protection hidden="1"/>
    </xf>
    <xf numFmtId="10" fontId="5" fillId="5" borderId="48" xfId="1" applyNumberFormat="1" applyFont="1" applyFill="1" applyBorder="1" applyAlignment="1" applyProtection="1">
      <alignment horizontal="center" vertical="center"/>
      <protection locked="0"/>
    </xf>
    <xf numFmtId="170" fontId="5" fillId="3" borderId="15" xfId="10" applyNumberFormat="1" applyFont="1" applyFill="1" applyBorder="1" applyAlignment="1" applyProtection="1">
      <alignment horizontal="center" vertical="center"/>
      <protection hidden="1"/>
    </xf>
    <xf numFmtId="170" fontId="5" fillId="3" borderId="1" xfId="10" applyNumberFormat="1" applyFont="1" applyFill="1" applyBorder="1" applyAlignment="1" applyProtection="1">
      <alignment horizontal="center" vertical="center"/>
      <protection hidden="1"/>
    </xf>
    <xf numFmtId="170" fontId="11" fillId="6" borderId="42" xfId="10" applyNumberFormat="1" applyFont="1" applyFill="1" applyBorder="1" applyAlignment="1" applyProtection="1">
      <alignment horizontal="center" vertical="center"/>
      <protection hidden="1"/>
    </xf>
    <xf numFmtId="170" fontId="11" fillId="6" borderId="5" xfId="10" applyNumberFormat="1" applyFont="1" applyFill="1" applyBorder="1" applyAlignment="1" applyProtection="1">
      <alignment horizontal="center" vertical="center"/>
      <protection hidden="1"/>
    </xf>
    <xf numFmtId="170" fontId="34" fillId="4" borderId="60" xfId="10" applyNumberFormat="1" applyFont="1" applyFill="1" applyBorder="1" applyAlignment="1" applyProtection="1">
      <alignment horizontal="center" vertical="center"/>
      <protection hidden="1"/>
    </xf>
    <xf numFmtId="170" fontId="11" fillId="6" borderId="13" xfId="10" applyNumberFormat="1" applyFont="1" applyFill="1" applyBorder="1" applyAlignment="1" applyProtection="1">
      <alignment horizontal="center" vertical="center"/>
      <protection hidden="1"/>
    </xf>
    <xf numFmtId="170" fontId="34" fillId="4" borderId="61" xfId="10" applyNumberFormat="1" applyFont="1" applyFill="1" applyBorder="1" applyAlignment="1" applyProtection="1">
      <alignment horizontal="center" vertical="center"/>
      <protection hidden="1"/>
    </xf>
    <xf numFmtId="10" fontId="5" fillId="5" borderId="40" xfId="10" applyNumberFormat="1" applyFont="1" applyFill="1" applyBorder="1" applyAlignment="1" applyProtection="1">
      <alignment horizontal="center" vertical="center" wrapText="1"/>
      <protection locked="0"/>
    </xf>
    <xf numFmtId="10" fontId="5" fillId="5" borderId="15" xfId="10" applyNumberFormat="1" applyFont="1" applyFill="1" applyBorder="1" applyAlignment="1" applyProtection="1">
      <alignment horizontal="center" vertical="center" wrapText="1"/>
      <protection locked="0"/>
    </xf>
    <xf numFmtId="10" fontId="5" fillId="5" borderId="1" xfId="10" applyNumberFormat="1" applyFont="1" applyFill="1" applyBorder="1" applyAlignment="1" applyProtection="1">
      <alignment horizontal="center" vertical="center" wrapText="1"/>
      <protection locked="0"/>
    </xf>
    <xf numFmtId="166" fontId="5" fillId="5" borderId="48" xfId="1" applyNumberFormat="1" applyFont="1" applyFill="1" applyBorder="1" applyAlignment="1" applyProtection="1">
      <alignment horizontal="center" vertical="center"/>
      <protection locked="0"/>
    </xf>
    <xf numFmtId="166" fontId="5" fillId="3" borderId="0" xfId="1" applyNumberFormat="1" applyFont="1" applyFill="1" applyBorder="1" applyAlignment="1" applyProtection="1">
      <alignment horizontal="center" vertical="center"/>
      <protection hidden="1"/>
    </xf>
    <xf numFmtId="166" fontId="11" fillId="3" borderId="7" xfId="1" applyNumberFormat="1" applyFont="1" applyFill="1" applyBorder="1" applyAlignment="1" applyProtection="1">
      <alignment horizontal="center" vertical="center"/>
      <protection hidden="1"/>
    </xf>
    <xf numFmtId="4" fontId="11" fillId="3" borderId="7" xfId="1" applyFont="1" applyFill="1" applyBorder="1" applyAlignment="1" applyProtection="1">
      <alignment horizontal="center" vertical="center"/>
      <protection hidden="1"/>
    </xf>
    <xf numFmtId="175" fontId="13" fillId="3" borderId="62" xfId="10" applyNumberFormat="1" applyFont="1" applyFill="1" applyBorder="1" applyAlignment="1" applyProtection="1">
      <alignment horizontal="centerContinuous" vertical="center"/>
      <protection hidden="1"/>
    </xf>
    <xf numFmtId="175" fontId="5" fillId="3" borderId="15" xfId="10" applyNumberFormat="1" applyFont="1" applyFill="1" applyBorder="1" applyAlignment="1" applyProtection="1">
      <alignment horizontal="centerContinuous" vertical="center"/>
      <protection hidden="1"/>
    </xf>
    <xf numFmtId="175" fontId="5" fillId="3" borderId="63" xfId="10" applyNumberFormat="1" applyFont="1" applyFill="1" applyBorder="1" applyAlignment="1" applyProtection="1">
      <alignment horizontal="centerContinuous" vertical="center"/>
      <protection hidden="1"/>
    </xf>
    <xf numFmtId="175" fontId="13" fillId="3" borderId="15" xfId="10" applyNumberFormat="1" applyFont="1" applyFill="1" applyBorder="1" applyAlignment="1" applyProtection="1">
      <alignment horizontal="centerContinuous" vertical="center"/>
      <protection hidden="1"/>
    </xf>
    <xf numFmtId="175" fontId="34" fillId="4" borderId="24" xfId="10" applyNumberFormat="1" applyFont="1" applyFill="1" applyBorder="1" applyAlignment="1" applyProtection="1">
      <alignment horizontal="centerContinuous" vertical="center"/>
      <protection hidden="1"/>
    </xf>
    <xf numFmtId="175" fontId="13" fillId="3" borderId="64" xfId="10" applyNumberFormat="1" applyFont="1" applyFill="1" applyBorder="1" applyAlignment="1" applyProtection="1">
      <alignment horizontal="centerContinuous" vertical="center"/>
      <protection hidden="1"/>
    </xf>
    <xf numFmtId="175" fontId="5" fillId="3" borderId="1" xfId="10" applyNumberFormat="1" applyFont="1" applyFill="1" applyBorder="1" applyAlignment="1" applyProtection="1">
      <alignment horizontal="centerContinuous" vertical="center"/>
      <protection hidden="1"/>
    </xf>
    <xf numFmtId="175" fontId="5" fillId="3" borderId="65" xfId="10" applyNumberFormat="1" applyFont="1" applyFill="1" applyBorder="1" applyAlignment="1" applyProtection="1">
      <alignment horizontal="centerContinuous" vertical="center"/>
      <protection hidden="1"/>
    </xf>
    <xf numFmtId="175" fontId="13" fillId="3" borderId="1" xfId="10" applyNumberFormat="1" applyFont="1" applyFill="1" applyBorder="1" applyAlignment="1" applyProtection="1">
      <alignment horizontal="centerContinuous" vertical="center"/>
      <protection hidden="1"/>
    </xf>
    <xf numFmtId="175" fontId="34" fillId="4" borderId="8" xfId="10" applyNumberFormat="1" applyFont="1" applyFill="1" applyBorder="1" applyAlignment="1" applyProtection="1">
      <alignment horizontal="centerContinuous" vertical="center"/>
      <protection hidden="1"/>
    </xf>
    <xf numFmtId="165" fontId="13" fillId="7" borderId="6" xfId="0" applyFont="1" applyFill="1" applyBorder="1" applyAlignment="1" applyProtection="1">
      <alignment horizontal="left" vertical="center"/>
      <protection hidden="1"/>
    </xf>
    <xf numFmtId="165" fontId="13" fillId="7" borderId="7" xfId="0" applyFont="1" applyFill="1" applyBorder="1" applyAlignment="1" applyProtection="1">
      <alignment horizontal="left" vertical="center"/>
      <protection hidden="1"/>
    </xf>
    <xf numFmtId="165" fontId="11" fillId="8" borderId="3" xfId="0" applyFont="1" applyFill="1" applyBorder="1" applyAlignment="1" applyProtection="1">
      <alignment vertical="center"/>
      <protection hidden="1"/>
    </xf>
    <xf numFmtId="165" fontId="11" fillId="8" borderId="4" xfId="0" applyFont="1" applyFill="1" applyBorder="1" applyAlignment="1" applyProtection="1">
      <alignment vertical="center"/>
      <protection hidden="1"/>
    </xf>
    <xf numFmtId="165" fontId="11" fillId="8" borderId="4" xfId="0" applyFont="1" applyFill="1" applyBorder="1" applyAlignment="1" applyProtection="1">
      <alignment horizontal="right" vertical="center"/>
      <protection hidden="1"/>
    </xf>
    <xf numFmtId="3" fontId="14" fillId="3" borderId="0" xfId="7" applyFont="1" applyFill="1" applyAlignment="1" applyProtection="1">
      <alignment vertical="center"/>
      <protection hidden="1"/>
    </xf>
    <xf numFmtId="3" fontId="22" fillId="3" borderId="0" xfId="7" applyFont="1" applyFill="1" applyAlignment="1" applyProtection="1">
      <alignment vertical="center"/>
      <protection hidden="1"/>
    </xf>
    <xf numFmtId="3" fontId="11" fillId="3" borderId="0" xfId="7" applyFont="1" applyFill="1" applyAlignment="1" applyProtection="1">
      <alignment vertical="center" wrapText="1"/>
      <protection hidden="1"/>
    </xf>
    <xf numFmtId="3" fontId="13" fillId="3" borderId="51" xfId="7" applyFont="1" applyFill="1" applyBorder="1" applyAlignment="1" applyProtection="1">
      <alignment vertical="center" wrapText="1"/>
      <protection hidden="1"/>
    </xf>
    <xf numFmtId="3" fontId="39" fillId="3" borderId="52" xfId="7" applyFont="1" applyFill="1" applyBorder="1" applyAlignment="1" applyProtection="1">
      <alignment vertical="center"/>
      <protection hidden="1"/>
    </xf>
    <xf numFmtId="3" fontId="23" fillId="3" borderId="52" xfId="7" applyFont="1" applyFill="1" applyBorder="1" applyAlignment="1" applyProtection="1">
      <alignment vertical="center" wrapText="1"/>
      <protection hidden="1"/>
    </xf>
    <xf numFmtId="3" fontId="23" fillId="3" borderId="52" xfId="7" applyFont="1" applyFill="1" applyBorder="1" applyAlignment="1" applyProtection="1">
      <alignment horizontal="center" vertical="center" wrapText="1"/>
      <protection hidden="1"/>
    </xf>
    <xf numFmtId="3" fontId="13" fillId="3" borderId="0" xfId="7" applyFont="1" applyFill="1" applyAlignment="1" applyProtection="1">
      <alignment vertical="center" wrapText="1"/>
      <protection hidden="1"/>
    </xf>
    <xf numFmtId="3" fontId="13" fillId="3" borderId="2" xfId="7" applyFont="1" applyFill="1" applyBorder="1" applyAlignment="1" applyProtection="1">
      <alignment vertical="center" wrapText="1"/>
      <protection hidden="1"/>
    </xf>
    <xf numFmtId="3" fontId="5" fillId="3" borderId="0" xfId="7" applyFont="1" applyFill="1" applyBorder="1" applyAlignment="1" applyProtection="1">
      <alignment vertical="center"/>
      <protection hidden="1"/>
    </xf>
    <xf numFmtId="3" fontId="23" fillId="3" borderId="0" xfId="7" applyFont="1" applyFill="1" applyBorder="1" applyAlignment="1" applyProtection="1">
      <alignment horizontal="center" vertical="center" wrapText="1"/>
      <protection hidden="1"/>
    </xf>
    <xf numFmtId="3" fontId="39" fillId="3" borderId="0" xfId="7" applyFont="1" applyFill="1" applyBorder="1" applyAlignment="1" applyProtection="1">
      <alignment vertical="center"/>
      <protection hidden="1"/>
    </xf>
    <xf numFmtId="3" fontId="13" fillId="3" borderId="0" xfId="7" applyFont="1" applyFill="1" applyBorder="1" applyAlignment="1" applyProtection="1">
      <alignment vertical="center"/>
      <protection hidden="1"/>
    </xf>
    <xf numFmtId="3" fontId="5" fillId="3" borderId="2" xfId="7" applyFont="1" applyFill="1" applyBorder="1" applyAlignment="1" applyProtection="1">
      <alignment vertical="center"/>
      <protection hidden="1"/>
    </xf>
    <xf numFmtId="3" fontId="5" fillId="3" borderId="0" xfId="7" applyFont="1" applyFill="1" applyAlignment="1" applyProtection="1">
      <alignment vertical="center"/>
      <protection hidden="1"/>
    </xf>
    <xf numFmtId="3" fontId="23" fillId="3" borderId="0" xfId="7" applyFont="1" applyFill="1" applyBorder="1" applyAlignment="1" applyProtection="1">
      <alignment vertical="center" wrapText="1"/>
      <protection hidden="1"/>
    </xf>
    <xf numFmtId="3" fontId="4" fillId="3" borderId="0" xfId="7" applyFont="1" applyFill="1" applyAlignment="1" applyProtection="1">
      <alignment vertical="center"/>
      <protection hidden="1"/>
    </xf>
    <xf numFmtId="172" fontId="34" fillId="4" borderId="59" xfId="7" applyNumberFormat="1" applyFont="1" applyFill="1" applyBorder="1" applyAlignment="1" applyProtection="1">
      <alignment horizontal="center" vertical="center"/>
      <protection hidden="1"/>
    </xf>
    <xf numFmtId="3" fontId="11" fillId="4" borderId="58" xfId="7" applyFont="1" applyFill="1" applyBorder="1" applyAlignment="1" applyProtection="1">
      <alignment horizontal="center" vertical="center"/>
      <protection hidden="1"/>
    </xf>
    <xf numFmtId="10" fontId="11" fillId="4" borderId="58" xfId="7" applyNumberFormat="1" applyFont="1" applyFill="1" applyBorder="1" applyAlignment="1" applyProtection="1">
      <alignment vertical="center"/>
      <protection hidden="1"/>
    </xf>
    <xf numFmtId="3" fontId="11" fillId="4" borderId="58" xfId="7" applyFont="1" applyFill="1" applyBorder="1" applyAlignment="1" applyProtection="1">
      <alignment vertical="center"/>
      <protection hidden="1"/>
    </xf>
    <xf numFmtId="3" fontId="11" fillId="4" borderId="66" xfId="7" applyFont="1" applyFill="1" applyBorder="1" applyAlignment="1" applyProtection="1">
      <alignment vertical="center"/>
      <protection hidden="1"/>
    </xf>
    <xf numFmtId="3" fontId="6" fillId="3" borderId="0" xfId="7" applyFont="1" applyFill="1" applyAlignment="1" applyProtection="1">
      <alignment vertical="center"/>
      <protection hidden="1"/>
    </xf>
    <xf numFmtId="3" fontId="6" fillId="3" borderId="0" xfId="7" applyFont="1" applyFill="1" applyAlignment="1" applyProtection="1">
      <alignment horizontal="center" vertical="center"/>
      <protection hidden="1"/>
    </xf>
    <xf numFmtId="10" fontId="6" fillId="3" borderId="0" xfId="7" applyNumberFormat="1" applyFont="1" applyFill="1" applyAlignment="1" applyProtection="1">
      <alignment vertical="center"/>
      <protection hidden="1"/>
    </xf>
    <xf numFmtId="3" fontId="6" fillId="3" borderId="42" xfId="7" applyFont="1" applyFill="1" applyBorder="1" applyAlignment="1" applyProtection="1">
      <alignment horizontal="center" vertical="center"/>
      <protection hidden="1"/>
    </xf>
    <xf numFmtId="3" fontId="6" fillId="3" borderId="9" xfId="7" applyFont="1" applyFill="1" applyBorder="1" applyAlignment="1" applyProtection="1">
      <alignment vertical="center"/>
      <protection hidden="1"/>
    </xf>
    <xf numFmtId="3" fontId="6" fillId="3" borderId="9" xfId="7" applyFont="1" applyFill="1" applyBorder="1" applyAlignment="1" applyProtection="1">
      <alignment horizontal="center" vertical="center"/>
      <protection hidden="1"/>
    </xf>
    <xf numFmtId="3" fontId="6" fillId="3" borderId="9" xfId="7" applyFont="1" applyFill="1" applyBorder="1" applyAlignment="1" applyProtection="1">
      <alignment vertical="center" wrapText="1"/>
      <protection hidden="1"/>
    </xf>
    <xf numFmtId="3" fontId="21" fillId="3" borderId="0" xfId="7" applyFont="1" applyFill="1" applyBorder="1" applyAlignment="1" applyProtection="1">
      <alignment vertical="center" wrapText="1"/>
      <protection hidden="1"/>
    </xf>
    <xf numFmtId="10" fontId="6" fillId="3" borderId="9" xfId="10" applyNumberFormat="1" applyFont="1" applyFill="1" applyBorder="1" applyAlignment="1" applyProtection="1">
      <alignment horizontal="center" vertical="center"/>
      <protection hidden="1"/>
    </xf>
    <xf numFmtId="4" fontId="6" fillId="3" borderId="9" xfId="10" applyNumberFormat="1" applyFont="1" applyFill="1" applyBorder="1" applyAlignment="1" applyProtection="1">
      <alignment horizontal="center" vertical="center"/>
      <protection hidden="1"/>
    </xf>
    <xf numFmtId="3" fontId="6" fillId="3" borderId="0" xfId="7" applyFont="1" applyFill="1" applyBorder="1" applyAlignment="1" applyProtection="1">
      <alignment vertical="center"/>
      <protection hidden="1"/>
    </xf>
    <xf numFmtId="4" fontId="6" fillId="3" borderId="0" xfId="10" applyNumberFormat="1" applyFont="1" applyFill="1" applyBorder="1" applyAlignment="1" applyProtection="1">
      <alignment horizontal="center" vertical="center"/>
      <protection hidden="1"/>
    </xf>
    <xf numFmtId="3" fontId="6" fillId="3" borderId="0" xfId="7" applyFont="1" applyFill="1" applyBorder="1" applyAlignment="1" applyProtection="1">
      <alignment horizontal="center" vertical="center"/>
      <protection hidden="1"/>
    </xf>
    <xf numFmtId="10" fontId="5" fillId="5" borderId="0" xfId="10" applyNumberFormat="1" applyFont="1" applyFill="1" applyBorder="1" applyAlignment="1" applyProtection="1">
      <alignment horizontal="center" vertical="center" wrapText="1"/>
      <protection locked="0"/>
    </xf>
    <xf numFmtId="174" fontId="5" fillId="5" borderId="0" xfId="8" applyNumberFormat="1" applyFont="1" applyFill="1" applyBorder="1" applyAlignment="1" applyProtection="1">
      <alignment horizontal="center" vertical="center" wrapText="1"/>
      <protection locked="0"/>
    </xf>
    <xf numFmtId="3" fontId="5" fillId="5" borderId="67" xfId="9" applyFont="1" applyFill="1" applyBorder="1" applyAlignment="1" applyProtection="1">
      <alignment vertical="center" wrapText="1"/>
      <protection locked="0"/>
    </xf>
    <xf numFmtId="3" fontId="5" fillId="5" borderId="68" xfId="9" applyFont="1" applyFill="1" applyBorder="1" applyAlignment="1" applyProtection="1">
      <alignment horizontal="center" vertical="center" wrapText="1"/>
      <protection locked="0"/>
    </xf>
    <xf numFmtId="3" fontId="5" fillId="5" borderId="38" xfId="9" applyFont="1" applyFill="1" applyBorder="1" applyAlignment="1" applyProtection="1">
      <alignment horizontal="center" vertical="center" wrapText="1"/>
      <protection locked="0"/>
    </xf>
    <xf numFmtId="9" fontId="5" fillId="9" borderId="39" xfId="9" applyNumberFormat="1" applyFont="1" applyFill="1" applyBorder="1" applyAlignment="1" applyProtection="1">
      <alignment horizontal="center" vertical="center" wrapText="1"/>
      <protection locked="0"/>
    </xf>
    <xf numFmtId="10" fontId="5" fillId="5" borderId="44" xfId="9" applyNumberFormat="1" applyFont="1" applyFill="1" applyBorder="1" applyAlignment="1" applyProtection="1">
      <alignment horizontal="center" vertical="center" wrapText="1"/>
      <protection locked="0"/>
    </xf>
    <xf numFmtId="10" fontId="5" fillId="5" borderId="40" xfId="9" applyNumberFormat="1" applyFont="1" applyFill="1" applyBorder="1" applyAlignment="1" applyProtection="1">
      <alignment horizontal="center" vertical="center" wrapText="1"/>
      <protection locked="0"/>
    </xf>
    <xf numFmtId="10" fontId="5" fillId="9" borderId="44" xfId="9" applyNumberFormat="1" applyFont="1" applyFill="1" applyBorder="1" applyAlignment="1" applyProtection="1">
      <alignment horizontal="center" vertical="center" wrapText="1"/>
      <protection locked="0"/>
    </xf>
    <xf numFmtId="3" fontId="5" fillId="9" borderId="2" xfId="6" applyFont="1" applyFill="1" applyBorder="1" applyAlignment="1" applyProtection="1">
      <alignment horizontal="left" vertical="center"/>
      <protection locked="0"/>
    </xf>
    <xf numFmtId="10" fontId="5" fillId="9" borderId="9" xfId="9" applyNumberFormat="1" applyFont="1" applyFill="1" applyBorder="1" applyAlignment="1" applyProtection="1">
      <alignment horizontal="center" vertical="center" wrapText="1"/>
      <protection locked="0"/>
    </xf>
    <xf numFmtId="10" fontId="5" fillId="9" borderId="48" xfId="6" applyNumberFormat="1" applyFont="1" applyFill="1" applyBorder="1" applyAlignment="1" applyProtection="1">
      <alignment horizontal="center" vertical="center"/>
      <protection locked="0"/>
    </xf>
    <xf numFmtId="10" fontId="5" fillId="9" borderId="0" xfId="6" applyNumberFormat="1" applyFont="1" applyFill="1" applyBorder="1" applyAlignment="1" applyProtection="1">
      <alignment horizontal="center" vertical="center"/>
      <protection locked="0"/>
    </xf>
    <xf numFmtId="10" fontId="5" fillId="9" borderId="40" xfId="0" applyNumberFormat="1" applyFont="1" applyFill="1" applyBorder="1" applyAlignment="1" applyProtection="1">
      <alignment horizontal="center" vertical="center"/>
      <protection locked="0"/>
    </xf>
    <xf numFmtId="169" fontId="5" fillId="9" borderId="40" xfId="0" applyNumberFormat="1" applyFont="1" applyFill="1" applyBorder="1" applyAlignment="1" applyProtection="1">
      <alignment horizontal="center" vertical="center"/>
      <protection locked="0"/>
    </xf>
    <xf numFmtId="169" fontId="5" fillId="9" borderId="47" xfId="0" applyNumberFormat="1" applyFont="1" applyFill="1" applyBorder="1" applyAlignment="1" applyProtection="1">
      <alignment horizontal="center" vertical="center"/>
      <protection locked="0"/>
    </xf>
    <xf numFmtId="10" fontId="5" fillId="9" borderId="47" xfId="0" applyNumberFormat="1" applyFont="1" applyFill="1" applyBorder="1" applyAlignment="1" applyProtection="1">
      <alignment horizontal="center" vertical="center"/>
      <protection locked="0"/>
    </xf>
    <xf numFmtId="165" fontId="13" fillId="3" borderId="0" xfId="0" applyFont="1" applyFill="1" applyAlignment="1" applyProtection="1">
      <alignment vertical="center"/>
      <protection hidden="1"/>
    </xf>
    <xf numFmtId="165" fontId="34" fillId="4" borderId="22" xfId="0" applyFont="1" applyFill="1" applyBorder="1" applyAlignment="1" applyProtection="1">
      <alignment vertical="center"/>
      <protection hidden="1"/>
    </xf>
    <xf numFmtId="165" fontId="34" fillId="4" borderId="20" xfId="0" applyFont="1" applyFill="1" applyBorder="1" applyAlignment="1" applyProtection="1">
      <alignment horizontal="center" vertical="center"/>
      <protection hidden="1"/>
    </xf>
    <xf numFmtId="3" fontId="5" fillId="3" borderId="2" xfId="6" applyFont="1" applyFill="1" applyBorder="1" applyAlignment="1" applyProtection="1">
      <alignment horizontal="left" vertical="center"/>
      <protection hidden="1"/>
    </xf>
    <xf numFmtId="10" fontId="5" fillId="9" borderId="56" xfId="0" applyNumberFormat="1" applyFont="1" applyFill="1" applyBorder="1" applyAlignment="1" applyProtection="1">
      <alignment horizontal="center" vertical="center"/>
      <protection locked="0"/>
    </xf>
    <xf numFmtId="165" fontId="12" fillId="4" borderId="55" xfId="0" applyFont="1" applyFill="1" applyBorder="1" applyAlignment="1" applyProtection="1">
      <alignment vertical="center"/>
    </xf>
    <xf numFmtId="165" fontId="12" fillId="4" borderId="0" xfId="0" applyFont="1" applyFill="1" applyAlignment="1" applyProtection="1">
      <alignment vertical="center"/>
    </xf>
    <xf numFmtId="165" fontId="12" fillId="4" borderId="0" xfId="0" applyFont="1" applyFill="1" applyAlignment="1" applyProtection="1">
      <alignment horizontal="right" vertical="center"/>
    </xf>
    <xf numFmtId="165" fontId="12" fillId="3" borderId="0" xfId="0" applyFont="1" applyFill="1" applyAlignment="1" applyProtection="1">
      <alignment vertical="center"/>
    </xf>
    <xf numFmtId="165" fontId="5" fillId="3" borderId="0" xfId="0" applyFont="1" applyFill="1" applyAlignment="1" applyProtection="1">
      <alignment vertical="center"/>
    </xf>
    <xf numFmtId="165" fontId="6" fillId="3" borderId="0" xfId="0" applyFont="1" applyFill="1" applyAlignment="1" applyProtection="1">
      <alignment vertical="center"/>
    </xf>
    <xf numFmtId="165" fontId="40" fillId="4" borderId="41" xfId="0" applyFont="1" applyFill="1" applyBorder="1" applyAlignment="1" applyProtection="1">
      <alignment horizontal="centerContinuous" vertical="center"/>
    </xf>
    <xf numFmtId="165" fontId="40" fillId="4" borderId="42" xfId="0" applyFont="1" applyFill="1" applyBorder="1" applyAlignment="1" applyProtection="1">
      <alignment horizontal="centerContinuous" vertical="center"/>
    </xf>
    <xf numFmtId="165" fontId="40" fillId="4" borderId="4" xfId="0" applyFont="1" applyFill="1" applyBorder="1" applyAlignment="1" applyProtection="1">
      <alignment horizontal="centerContinuous" vertical="center"/>
    </xf>
    <xf numFmtId="165" fontId="13" fillId="3" borderId="0" xfId="0" applyFont="1" applyFill="1" applyAlignment="1" applyProtection="1">
      <alignment vertical="center"/>
    </xf>
    <xf numFmtId="165" fontId="40" fillId="4" borderId="9" xfId="0" applyFont="1" applyFill="1" applyBorder="1" applyAlignment="1" applyProtection="1">
      <alignment horizontal="center" vertical="center"/>
    </xf>
    <xf numFmtId="165" fontId="9" fillId="3" borderId="30" xfId="0" applyFont="1" applyFill="1" applyBorder="1" applyAlignment="1" applyProtection="1">
      <alignment vertical="center"/>
    </xf>
    <xf numFmtId="164" fontId="5" fillId="3" borderId="30" xfId="0" applyNumberFormat="1" applyFont="1" applyFill="1" applyBorder="1" applyAlignment="1" applyProtection="1">
      <alignment vertical="center"/>
    </xf>
    <xf numFmtId="164" fontId="5" fillId="3" borderId="15" xfId="0" applyNumberFormat="1" applyFont="1" applyFill="1" applyBorder="1" applyAlignment="1" applyProtection="1">
      <alignment vertical="center"/>
    </xf>
    <xf numFmtId="164" fontId="5" fillId="3" borderId="0" xfId="0" applyNumberFormat="1" applyFont="1" applyFill="1" applyBorder="1" applyAlignment="1" applyProtection="1">
      <alignment vertical="center"/>
    </xf>
    <xf numFmtId="165" fontId="5" fillId="3" borderId="40" xfId="0" applyFont="1" applyFill="1" applyBorder="1" applyAlignment="1" applyProtection="1">
      <alignment vertical="center"/>
    </xf>
    <xf numFmtId="164" fontId="5" fillId="3" borderId="40" xfId="0" applyNumberFormat="1" applyFont="1" applyFill="1" applyBorder="1" applyAlignment="1" applyProtection="1">
      <alignment vertical="center"/>
    </xf>
    <xf numFmtId="164" fontId="5" fillId="3" borderId="15" xfId="0" applyNumberFormat="1" applyFont="1" applyFill="1" applyBorder="1" applyAlignment="1" applyProtection="1">
      <alignment horizontal="center" vertical="center"/>
    </xf>
    <xf numFmtId="165" fontId="5" fillId="3" borderId="27" xfId="0" applyFont="1" applyFill="1" applyBorder="1" applyAlignment="1" applyProtection="1">
      <alignment vertical="center"/>
    </xf>
    <xf numFmtId="164" fontId="5" fillId="3" borderId="9" xfId="0" applyNumberFormat="1" applyFont="1" applyFill="1" applyBorder="1" applyAlignment="1" applyProtection="1">
      <alignment vertical="center"/>
    </xf>
    <xf numFmtId="164" fontId="5" fillId="3" borderId="42" xfId="0" applyNumberFormat="1" applyFont="1" applyFill="1" applyBorder="1" applyAlignment="1" applyProtection="1">
      <alignment vertical="center"/>
    </xf>
    <xf numFmtId="164" fontId="5" fillId="3" borderId="63" xfId="0" applyNumberFormat="1" applyFont="1" applyFill="1" applyBorder="1" applyAlignment="1" applyProtection="1">
      <alignment vertical="center"/>
    </xf>
    <xf numFmtId="164" fontId="5" fillId="3" borderId="55" xfId="0" applyNumberFormat="1" applyFont="1" applyFill="1" applyBorder="1" applyAlignment="1" applyProtection="1">
      <alignment vertical="center"/>
    </xf>
    <xf numFmtId="168" fontId="5" fillId="3" borderId="15" xfId="0" applyNumberFormat="1" applyFont="1" applyFill="1" applyBorder="1" applyAlignment="1" applyProtection="1">
      <alignment horizontal="left" vertical="center"/>
    </xf>
    <xf numFmtId="164" fontId="5" fillId="3" borderId="48" xfId="0" applyNumberFormat="1" applyFont="1" applyFill="1" applyBorder="1" applyAlignment="1" applyProtection="1">
      <alignment vertical="center"/>
    </xf>
    <xf numFmtId="164" fontId="5" fillId="3" borderId="27" xfId="0" applyNumberFormat="1" applyFont="1" applyFill="1" applyBorder="1" applyAlignment="1" applyProtection="1">
      <alignment vertical="center"/>
    </xf>
    <xf numFmtId="165" fontId="5" fillId="3" borderId="55" xfId="0" applyFont="1" applyFill="1" applyBorder="1" applyAlignment="1" applyProtection="1">
      <alignment vertical="center"/>
    </xf>
    <xf numFmtId="168" fontId="5" fillId="3" borderId="63" xfId="0" applyNumberFormat="1" applyFont="1" applyFill="1" applyBorder="1" applyAlignment="1" applyProtection="1">
      <alignment horizontal="left" vertical="center"/>
    </xf>
    <xf numFmtId="165" fontId="4" fillId="3" borderId="0" xfId="0" applyFont="1" applyFill="1" applyBorder="1" applyAlignment="1" applyProtection="1">
      <alignment vertical="center"/>
    </xf>
    <xf numFmtId="165" fontId="13" fillId="3" borderId="9" xfId="0" applyFont="1" applyFill="1" applyBorder="1" applyAlignment="1" applyProtection="1">
      <alignment vertical="center"/>
    </xf>
    <xf numFmtId="164" fontId="13" fillId="3" borderId="9" xfId="0" applyNumberFormat="1" applyFont="1" applyFill="1" applyBorder="1" applyAlignment="1" applyProtection="1">
      <alignment vertical="center"/>
    </xf>
    <xf numFmtId="164" fontId="13" fillId="3" borderId="41" xfId="0" applyNumberFormat="1" applyFont="1" applyFill="1" applyBorder="1" applyAlignment="1" applyProtection="1">
      <alignment horizontal="centerContinuous" vertical="center"/>
    </xf>
    <xf numFmtId="164" fontId="13" fillId="3" borderId="42" xfId="0" applyNumberFormat="1" applyFont="1" applyFill="1" applyBorder="1" applyAlignment="1" applyProtection="1">
      <alignment horizontal="centerContinuous" vertical="center"/>
    </xf>
    <xf numFmtId="164" fontId="5" fillId="3" borderId="63" xfId="0" applyNumberFormat="1" applyFont="1" applyFill="1" applyBorder="1" applyAlignment="1" applyProtection="1">
      <alignment horizontal="center" vertical="center"/>
    </xf>
    <xf numFmtId="168" fontId="5" fillId="3" borderId="15" xfId="0" applyNumberFormat="1" applyFont="1" applyFill="1" applyBorder="1" applyAlignment="1" applyProtection="1">
      <alignment horizontal="center" vertical="center"/>
    </xf>
    <xf numFmtId="168" fontId="5" fillId="3" borderId="63" xfId="0" applyNumberFormat="1" applyFont="1" applyFill="1" applyBorder="1" applyAlignment="1" applyProtection="1">
      <alignment horizontal="center" vertical="center"/>
    </xf>
    <xf numFmtId="165" fontId="5" fillId="3" borderId="9" xfId="0" applyFont="1" applyFill="1" applyBorder="1" applyAlignment="1" applyProtection="1">
      <alignment vertical="center"/>
    </xf>
    <xf numFmtId="164" fontId="5" fillId="3" borderId="41" xfId="0" applyNumberFormat="1" applyFont="1" applyFill="1" applyBorder="1" applyAlignment="1" applyProtection="1">
      <alignment horizontal="centerContinuous" vertical="center"/>
    </xf>
    <xf numFmtId="164" fontId="5" fillId="3" borderId="42" xfId="0" applyNumberFormat="1" applyFont="1" applyFill="1" applyBorder="1" applyAlignment="1" applyProtection="1">
      <alignment horizontal="centerContinuous" vertical="center"/>
    </xf>
    <xf numFmtId="164" fontId="5" fillId="3" borderId="0" xfId="0" applyNumberFormat="1" applyFont="1" applyFill="1" applyBorder="1" applyAlignment="1" applyProtection="1">
      <alignment horizontal="right" vertical="center"/>
    </xf>
    <xf numFmtId="164" fontId="5" fillId="3" borderId="55" xfId="0" applyNumberFormat="1" applyFont="1" applyFill="1" applyBorder="1" applyAlignment="1" applyProtection="1">
      <alignment horizontal="right" vertical="center"/>
    </xf>
    <xf numFmtId="164" fontId="5" fillId="3" borderId="41" xfId="0" applyNumberFormat="1" applyFont="1" applyFill="1" applyBorder="1" applyAlignment="1" applyProtection="1">
      <alignment horizontal="center" vertical="center"/>
    </xf>
    <xf numFmtId="164" fontId="5" fillId="3" borderId="42" xfId="0" applyNumberFormat="1" applyFont="1" applyFill="1" applyBorder="1" applyAlignment="1" applyProtection="1">
      <alignment horizontal="center" vertical="center"/>
    </xf>
    <xf numFmtId="165" fontId="5" fillId="3" borderId="40" xfId="4" applyFont="1" applyFill="1" applyBorder="1" applyAlignment="1" applyProtection="1">
      <alignment vertical="center"/>
    </xf>
    <xf numFmtId="164" fontId="5" fillId="3" borderId="41" xfId="0" applyNumberFormat="1" applyFont="1" applyFill="1" applyBorder="1" applyAlignment="1" applyProtection="1">
      <alignment horizontal="right" vertical="center"/>
    </xf>
    <xf numFmtId="165" fontId="12" fillId="3" borderId="0" xfId="0" applyFont="1" applyFill="1" applyAlignment="1" applyProtection="1">
      <alignment vertical="center"/>
      <protection hidden="1"/>
    </xf>
    <xf numFmtId="169" fontId="34" fillId="4" borderId="20" xfId="0" applyNumberFormat="1" applyFont="1" applyFill="1" applyBorder="1" applyAlignment="1" applyProtection="1">
      <alignment horizontal="center" vertical="center"/>
      <protection hidden="1"/>
    </xf>
    <xf numFmtId="168" fontId="5" fillId="3" borderId="15" xfId="0" applyNumberFormat="1" applyFont="1" applyFill="1" applyBorder="1" applyAlignment="1" applyProtection="1">
      <alignment vertical="center"/>
      <protection hidden="1"/>
    </xf>
    <xf numFmtId="9" fontId="5" fillId="3" borderId="15" xfId="10" applyFont="1" applyFill="1" applyBorder="1" applyAlignment="1" applyProtection="1">
      <alignment horizontal="center" vertical="center"/>
      <protection hidden="1"/>
    </xf>
    <xf numFmtId="168" fontId="5" fillId="3" borderId="1" xfId="0" applyNumberFormat="1" applyFont="1" applyFill="1" applyBorder="1" applyAlignment="1" applyProtection="1">
      <alignment vertical="center"/>
      <protection hidden="1"/>
    </xf>
    <xf numFmtId="9" fontId="5" fillId="3" borderId="40" xfId="10" applyFont="1" applyFill="1" applyBorder="1" applyAlignment="1" applyProtection="1">
      <alignment horizontal="center" vertical="center"/>
      <protection hidden="1"/>
    </xf>
    <xf numFmtId="165" fontId="5" fillId="3" borderId="54" xfId="0" applyFont="1" applyFill="1" applyBorder="1" applyAlignment="1" applyProtection="1">
      <alignment vertical="center"/>
      <protection hidden="1"/>
    </xf>
    <xf numFmtId="165" fontId="5" fillId="3" borderId="63" xfId="0" applyFont="1" applyFill="1" applyBorder="1" applyAlignment="1" applyProtection="1">
      <alignment vertical="center"/>
      <protection hidden="1"/>
    </xf>
    <xf numFmtId="168" fontId="5" fillId="3" borderId="63" xfId="0" applyNumberFormat="1" applyFont="1" applyFill="1" applyBorder="1" applyAlignment="1" applyProtection="1">
      <alignment vertical="center"/>
      <protection hidden="1"/>
    </xf>
    <xf numFmtId="9" fontId="5" fillId="3" borderId="63" xfId="10" applyFont="1" applyFill="1" applyBorder="1" applyAlignment="1" applyProtection="1">
      <alignment horizontal="center" vertical="center"/>
      <protection hidden="1"/>
    </xf>
    <xf numFmtId="168" fontId="5" fillId="3" borderId="65" xfId="0" applyNumberFormat="1" applyFont="1" applyFill="1" applyBorder="1" applyAlignment="1" applyProtection="1">
      <alignment vertical="center"/>
      <protection hidden="1"/>
    </xf>
    <xf numFmtId="168" fontId="5" fillId="3" borderId="40" xfId="0" applyNumberFormat="1" applyFont="1" applyFill="1" applyBorder="1" applyAlignment="1" applyProtection="1">
      <alignment vertical="center"/>
      <protection hidden="1"/>
    </xf>
    <xf numFmtId="168" fontId="13" fillId="7" borderId="33" xfId="0" applyNumberFormat="1" applyFont="1" applyFill="1" applyBorder="1" applyAlignment="1" applyProtection="1">
      <alignment vertical="center"/>
      <protection hidden="1"/>
    </xf>
    <xf numFmtId="9" fontId="13" fillId="7" borderId="33" xfId="10" applyFont="1" applyFill="1" applyBorder="1" applyAlignment="1" applyProtection="1">
      <alignment horizontal="center" vertical="center"/>
      <protection hidden="1"/>
    </xf>
    <xf numFmtId="168" fontId="13" fillId="7" borderId="34" xfId="0" applyNumberFormat="1" applyFont="1" applyFill="1" applyBorder="1" applyAlignment="1" applyProtection="1">
      <alignment vertical="center"/>
      <protection hidden="1"/>
    </xf>
    <xf numFmtId="165" fontId="34" fillId="4" borderId="21" xfId="0" applyFont="1" applyFill="1" applyBorder="1" applyAlignment="1" applyProtection="1">
      <alignment horizontal="center" vertical="center"/>
      <protection hidden="1"/>
    </xf>
    <xf numFmtId="9" fontId="5" fillId="9" borderId="40" xfId="10" applyFont="1" applyFill="1" applyBorder="1" applyAlignment="1" applyProtection="1">
      <alignment horizontal="center" vertical="center"/>
      <protection locked="0"/>
    </xf>
    <xf numFmtId="9" fontId="5" fillId="9" borderId="15" xfId="10" applyFont="1" applyFill="1" applyBorder="1" applyAlignment="1" applyProtection="1">
      <alignment horizontal="center" vertical="center"/>
      <protection locked="0"/>
    </xf>
    <xf numFmtId="9" fontId="5" fillId="9" borderId="27" xfId="10" applyFont="1" applyFill="1" applyBorder="1" applyAlignment="1" applyProtection="1">
      <alignment horizontal="center" vertical="center"/>
      <protection locked="0"/>
    </xf>
    <xf numFmtId="9" fontId="5" fillId="9" borderId="63" xfId="10" applyFont="1" applyFill="1" applyBorder="1" applyAlignment="1" applyProtection="1">
      <alignment horizontal="center" vertical="center"/>
      <protection locked="0"/>
    </xf>
    <xf numFmtId="168" fontId="35" fillId="4" borderId="58" xfId="0" applyNumberFormat="1" applyFont="1" applyFill="1" applyBorder="1" applyAlignment="1" applyProtection="1">
      <alignment horizontal="center" vertical="center"/>
      <protection hidden="1"/>
    </xf>
    <xf numFmtId="168" fontId="35" fillId="4" borderId="66" xfId="0" applyNumberFormat="1" applyFont="1" applyFill="1" applyBorder="1" applyAlignment="1" applyProtection="1">
      <alignment horizontal="center" vertical="center"/>
      <protection hidden="1"/>
    </xf>
    <xf numFmtId="168" fontId="14" fillId="3" borderId="0" xfId="0" applyNumberFormat="1" applyFont="1" applyFill="1" applyAlignment="1" applyProtection="1">
      <alignment vertical="center"/>
      <protection hidden="1"/>
    </xf>
    <xf numFmtId="168" fontId="11" fillId="8" borderId="43" xfId="0" applyNumberFormat="1" applyFont="1" applyFill="1" applyBorder="1" applyAlignment="1" applyProtection="1">
      <alignment vertical="center"/>
      <protection hidden="1"/>
    </xf>
    <xf numFmtId="168" fontId="11" fillId="8" borderId="69" xfId="0" applyNumberFormat="1" applyFont="1" applyFill="1" applyBorder="1" applyAlignment="1" applyProtection="1">
      <alignment vertical="center"/>
      <protection hidden="1"/>
    </xf>
    <xf numFmtId="168" fontId="11" fillId="8" borderId="69" xfId="0" applyNumberFormat="1" applyFont="1" applyFill="1" applyBorder="1" applyAlignment="1" applyProtection="1">
      <alignment horizontal="center" vertical="center"/>
      <protection hidden="1"/>
    </xf>
    <xf numFmtId="168" fontId="11" fillId="8" borderId="70" xfId="0" applyNumberFormat="1" applyFont="1" applyFill="1" applyBorder="1" applyAlignment="1" applyProtection="1">
      <alignment horizontal="center" vertical="center"/>
      <protection hidden="1"/>
    </xf>
    <xf numFmtId="168" fontId="11" fillId="3" borderId="0" xfId="0" applyNumberFormat="1" applyFont="1" applyFill="1" applyAlignment="1" applyProtection="1">
      <alignment vertical="center"/>
      <protection hidden="1"/>
    </xf>
    <xf numFmtId="168" fontId="11" fillId="3" borderId="43" xfId="0" applyNumberFormat="1" applyFont="1" applyFill="1" applyBorder="1" applyAlignment="1" applyProtection="1">
      <alignment vertical="center"/>
      <protection hidden="1"/>
    </xf>
    <xf numFmtId="168" fontId="11" fillId="3" borderId="69" xfId="0" applyNumberFormat="1" applyFont="1" applyFill="1" applyBorder="1" applyAlignment="1" applyProtection="1">
      <alignment vertical="center"/>
      <protection hidden="1"/>
    </xf>
    <xf numFmtId="168" fontId="11" fillId="3" borderId="69" xfId="0" applyNumberFormat="1" applyFont="1" applyFill="1" applyBorder="1" applyAlignment="1" applyProtection="1">
      <alignment horizontal="center" vertical="center"/>
      <protection hidden="1"/>
    </xf>
    <xf numFmtId="168" fontId="11" fillId="3" borderId="70" xfId="0" applyNumberFormat="1" applyFont="1" applyFill="1" applyBorder="1" applyAlignment="1" applyProtection="1">
      <alignment horizontal="center" vertical="center"/>
      <protection hidden="1"/>
    </xf>
    <xf numFmtId="168" fontId="5" fillId="3" borderId="2" xfId="0" applyNumberFormat="1" applyFont="1" applyFill="1" applyBorder="1" applyAlignment="1" applyProtection="1">
      <alignment horizontal="center" vertical="center"/>
      <protection hidden="1"/>
    </xf>
    <xf numFmtId="168" fontId="5" fillId="3" borderId="0" xfId="0" applyNumberFormat="1" applyFont="1" applyFill="1" applyBorder="1" applyAlignment="1" applyProtection="1">
      <alignment horizontal="center" vertical="center"/>
      <protection hidden="1"/>
    </xf>
    <xf numFmtId="168" fontId="5" fillId="3" borderId="1" xfId="0" applyNumberFormat="1" applyFont="1" applyFill="1" applyBorder="1" applyAlignment="1" applyProtection="1">
      <alignment horizontal="center" vertical="center"/>
      <protection hidden="1"/>
    </xf>
    <xf numFmtId="168" fontId="5" fillId="3" borderId="0" xfId="0" applyNumberFormat="1" applyFont="1" applyFill="1" applyAlignment="1" applyProtection="1">
      <alignment vertical="center"/>
      <protection hidden="1"/>
    </xf>
    <xf numFmtId="168" fontId="11" fillId="3" borderId="2" xfId="0" applyNumberFormat="1" applyFont="1" applyFill="1" applyBorder="1" applyAlignment="1" applyProtection="1">
      <alignment horizontal="left" vertical="center"/>
      <protection hidden="1"/>
    </xf>
    <xf numFmtId="168" fontId="11" fillId="3" borderId="0" xfId="0" applyNumberFormat="1" applyFont="1" applyFill="1" applyBorder="1" applyAlignment="1" applyProtection="1">
      <alignment horizontal="center" vertical="center"/>
      <protection hidden="1"/>
    </xf>
    <xf numFmtId="168" fontId="11" fillId="3" borderId="1" xfId="0" applyNumberFormat="1" applyFont="1" applyFill="1" applyBorder="1" applyAlignment="1" applyProtection="1">
      <alignment horizontal="center" vertical="center"/>
      <protection hidden="1"/>
    </xf>
    <xf numFmtId="168" fontId="13" fillId="3" borderId="2" xfId="0" applyNumberFormat="1" applyFont="1" applyFill="1" applyBorder="1" applyAlignment="1" applyProtection="1">
      <alignment horizontal="center" vertical="center"/>
      <protection hidden="1"/>
    </xf>
    <xf numFmtId="168" fontId="13" fillId="3" borderId="0" xfId="0" applyNumberFormat="1" applyFont="1" applyFill="1" applyBorder="1" applyAlignment="1" applyProtection="1">
      <alignment horizontal="center" vertical="center"/>
      <protection hidden="1"/>
    </xf>
    <xf numFmtId="168" fontId="13" fillId="3" borderId="1" xfId="0" applyNumberFormat="1" applyFont="1" applyFill="1" applyBorder="1" applyAlignment="1" applyProtection="1">
      <alignment horizontal="center" vertical="center"/>
      <protection hidden="1"/>
    </xf>
    <xf numFmtId="168" fontId="13" fillId="3" borderId="0" xfId="0" applyNumberFormat="1" applyFont="1" applyFill="1" applyAlignment="1" applyProtection="1">
      <alignment vertical="center"/>
      <protection hidden="1"/>
    </xf>
    <xf numFmtId="168" fontId="13" fillId="3" borderId="55" xfId="0" applyNumberFormat="1" applyFont="1" applyFill="1" applyBorder="1" applyAlignment="1" applyProtection="1">
      <alignment horizontal="center" vertical="center"/>
      <protection hidden="1"/>
    </xf>
    <xf numFmtId="168" fontId="13" fillId="3" borderId="65" xfId="0" applyNumberFormat="1" applyFont="1" applyFill="1" applyBorder="1" applyAlignment="1" applyProtection="1">
      <alignment horizontal="center" vertical="center"/>
      <protection hidden="1"/>
    </xf>
    <xf numFmtId="168" fontId="11" fillId="8" borderId="3" xfId="0" applyNumberFormat="1" applyFont="1" applyFill="1" applyBorder="1" applyAlignment="1" applyProtection="1">
      <alignment horizontal="center" vertical="center"/>
      <protection hidden="1"/>
    </xf>
    <xf numFmtId="168" fontId="11" fillId="8" borderId="4" xfId="0" applyNumberFormat="1" applyFont="1" applyFill="1" applyBorder="1" applyAlignment="1" applyProtection="1">
      <alignment vertical="center"/>
      <protection hidden="1"/>
    </xf>
    <xf numFmtId="168" fontId="11" fillId="8" borderId="4" xfId="0" applyNumberFormat="1" applyFont="1" applyFill="1" applyBorder="1" applyAlignment="1" applyProtection="1">
      <alignment horizontal="center" vertical="center"/>
      <protection hidden="1"/>
    </xf>
    <xf numFmtId="168" fontId="11" fillId="8" borderId="5" xfId="0" applyNumberFormat="1" applyFont="1" applyFill="1" applyBorder="1" applyAlignment="1" applyProtection="1">
      <alignment horizontal="center" vertical="center"/>
      <protection hidden="1"/>
    </xf>
    <xf numFmtId="168" fontId="11" fillId="8" borderId="57" xfId="0" applyNumberFormat="1" applyFont="1" applyFill="1" applyBorder="1" applyAlignment="1" applyProtection="1">
      <alignment horizontal="center" vertical="center"/>
      <protection hidden="1"/>
    </xf>
    <xf numFmtId="168" fontId="11" fillId="8" borderId="58" xfId="0" applyNumberFormat="1" applyFont="1" applyFill="1" applyBorder="1" applyAlignment="1" applyProtection="1">
      <alignment vertical="center"/>
      <protection hidden="1"/>
    </xf>
    <xf numFmtId="168" fontId="11" fillId="8" borderId="58" xfId="0" applyNumberFormat="1" applyFont="1" applyFill="1" applyBorder="1" applyAlignment="1" applyProtection="1">
      <alignment horizontal="center" vertical="center"/>
      <protection hidden="1"/>
    </xf>
    <xf numFmtId="168" fontId="11" fillId="8" borderId="66" xfId="0" applyNumberFormat="1" applyFont="1" applyFill="1" applyBorder="1" applyAlignment="1" applyProtection="1">
      <alignment horizontal="center" vertical="center"/>
      <protection hidden="1"/>
    </xf>
    <xf numFmtId="168" fontId="5" fillId="3" borderId="54" xfId="0" applyNumberFormat="1" applyFont="1" applyFill="1" applyBorder="1" applyAlignment="1" applyProtection="1">
      <alignment horizontal="center" vertical="center"/>
      <protection hidden="1"/>
    </xf>
    <xf numFmtId="168" fontId="5" fillId="3" borderId="55" xfId="0" applyNumberFormat="1" applyFont="1" applyFill="1" applyBorder="1" applyAlignment="1" applyProtection="1">
      <alignment horizontal="center" vertical="center"/>
      <protection hidden="1"/>
    </xf>
    <xf numFmtId="168" fontId="5" fillId="3" borderId="65" xfId="0" applyNumberFormat="1" applyFont="1" applyFill="1" applyBorder="1" applyAlignment="1" applyProtection="1">
      <alignment horizontal="center" vertical="center"/>
      <protection hidden="1"/>
    </xf>
    <xf numFmtId="168" fontId="11" fillId="7" borderId="6" xfId="0" applyNumberFormat="1" applyFont="1" applyFill="1" applyBorder="1" applyAlignment="1" applyProtection="1">
      <alignment horizontal="center" vertical="center"/>
      <protection hidden="1"/>
    </xf>
    <xf numFmtId="168" fontId="11" fillId="7" borderId="7" xfId="0" applyNumberFormat="1" applyFont="1" applyFill="1" applyBorder="1" applyAlignment="1" applyProtection="1">
      <alignment vertical="center"/>
      <protection hidden="1"/>
    </xf>
    <xf numFmtId="168" fontId="11" fillId="7" borderId="7" xfId="0" applyNumberFormat="1" applyFont="1" applyFill="1" applyBorder="1" applyAlignment="1" applyProtection="1">
      <alignment horizontal="center" vertical="center"/>
      <protection hidden="1"/>
    </xf>
    <xf numFmtId="168" fontId="11" fillId="7" borderId="8" xfId="0" applyNumberFormat="1" applyFont="1" applyFill="1" applyBorder="1" applyAlignment="1" applyProtection="1">
      <alignment horizontal="center" vertical="center"/>
      <protection hidden="1"/>
    </xf>
    <xf numFmtId="168" fontId="4" fillId="3" borderId="0" xfId="0" applyNumberFormat="1" applyFont="1" applyFill="1" applyAlignment="1" applyProtection="1">
      <alignment vertical="center"/>
      <protection hidden="1"/>
    </xf>
    <xf numFmtId="168" fontId="4" fillId="3" borderId="0" xfId="0" applyNumberFormat="1" applyFont="1" applyFill="1" applyAlignment="1" applyProtection="1">
      <alignment horizontal="center" vertical="center"/>
      <protection hidden="1"/>
    </xf>
    <xf numFmtId="165" fontId="13" fillId="8" borderId="10" xfId="0" applyFont="1" applyFill="1" applyBorder="1" applyAlignment="1" applyProtection="1">
      <alignment vertical="center"/>
      <protection hidden="1"/>
    </xf>
    <xf numFmtId="165" fontId="13" fillId="8" borderId="13" xfId="0" applyFont="1" applyFill="1" applyBorder="1" applyAlignment="1" applyProtection="1">
      <alignment vertical="center"/>
      <protection hidden="1"/>
    </xf>
    <xf numFmtId="168" fontId="13" fillId="8" borderId="13" xfId="0" applyNumberFormat="1" applyFont="1" applyFill="1" applyBorder="1" applyAlignment="1" applyProtection="1">
      <alignment vertical="center"/>
      <protection hidden="1"/>
    </xf>
    <xf numFmtId="9" fontId="13" fillId="8" borderId="19" xfId="10" applyFont="1" applyFill="1" applyBorder="1" applyAlignment="1" applyProtection="1">
      <alignment horizontal="center" vertical="center"/>
      <protection hidden="1"/>
    </xf>
    <xf numFmtId="9" fontId="13" fillId="8" borderId="13" xfId="10" applyFont="1" applyFill="1" applyBorder="1" applyAlignment="1" applyProtection="1">
      <alignment horizontal="center" vertical="center"/>
      <protection hidden="1"/>
    </xf>
    <xf numFmtId="168" fontId="13" fillId="8" borderId="14" xfId="0" applyNumberFormat="1" applyFont="1" applyFill="1" applyBorder="1" applyAlignment="1" applyProtection="1">
      <alignment vertical="center"/>
      <protection hidden="1"/>
    </xf>
    <xf numFmtId="165" fontId="13" fillId="8" borderId="3" xfId="0" applyFont="1" applyFill="1" applyBorder="1" applyAlignment="1" applyProtection="1">
      <alignment vertical="center"/>
      <protection hidden="1"/>
    </xf>
    <xf numFmtId="165" fontId="13" fillId="8" borderId="42" xfId="0" applyFont="1" applyFill="1" applyBorder="1" applyAlignment="1" applyProtection="1">
      <alignment vertical="center"/>
      <protection hidden="1"/>
    </xf>
    <xf numFmtId="168" fontId="13" fillId="8" borderId="42" xfId="0" applyNumberFormat="1" applyFont="1" applyFill="1" applyBorder="1" applyAlignment="1" applyProtection="1">
      <alignment vertical="center"/>
      <protection hidden="1"/>
    </xf>
    <xf numFmtId="9" fontId="13" fillId="8" borderId="9" xfId="10" applyFont="1" applyFill="1" applyBorder="1" applyAlignment="1" applyProtection="1">
      <alignment horizontal="center" vertical="center"/>
      <protection hidden="1"/>
    </xf>
    <xf numFmtId="9" fontId="13" fillId="8" borderId="42" xfId="10" applyFont="1" applyFill="1" applyBorder="1" applyAlignment="1" applyProtection="1">
      <alignment horizontal="center" vertical="center"/>
      <protection hidden="1"/>
    </xf>
    <xf numFmtId="168" fontId="13" fillId="8" borderId="5" xfId="0" applyNumberFormat="1" applyFont="1" applyFill="1" applyBorder="1" applyAlignment="1" applyProtection="1">
      <alignment vertical="center"/>
      <protection hidden="1"/>
    </xf>
    <xf numFmtId="168" fontId="20" fillId="3" borderId="0" xfId="0" applyNumberFormat="1" applyFont="1" applyFill="1" applyAlignment="1" applyProtection="1">
      <alignment vertical="center"/>
      <protection hidden="1"/>
    </xf>
    <xf numFmtId="3" fontId="5" fillId="3" borderId="2" xfId="6" applyFont="1" applyFill="1" applyBorder="1" applyAlignment="1" applyProtection="1">
      <alignment horizontal="left" vertical="center" wrapText="1"/>
      <protection hidden="1"/>
    </xf>
    <xf numFmtId="3" fontId="5" fillId="3" borderId="2" xfId="6" applyFont="1" applyFill="1" applyBorder="1" applyAlignment="1" applyProtection="1">
      <alignment vertical="center"/>
      <protection hidden="1"/>
    </xf>
    <xf numFmtId="3" fontId="34" fillId="4" borderId="6" xfId="6" applyFont="1" applyFill="1" applyBorder="1" applyAlignment="1" applyProtection="1">
      <alignment horizontal="right" vertical="center"/>
      <protection hidden="1"/>
    </xf>
    <xf numFmtId="3" fontId="34" fillId="4" borderId="22" xfId="6" applyFont="1" applyFill="1" applyBorder="1" applyAlignment="1" applyProtection="1">
      <alignment horizontal="left" vertical="center"/>
      <protection hidden="1"/>
    </xf>
    <xf numFmtId="165" fontId="11" fillId="3" borderId="18" xfId="0" applyFont="1" applyFill="1" applyBorder="1" applyAlignment="1" applyProtection="1">
      <alignment vertical="center" wrapText="1"/>
      <protection hidden="1"/>
    </xf>
    <xf numFmtId="165" fontId="11" fillId="3" borderId="19" xfId="0" applyFont="1" applyFill="1" applyBorder="1" applyAlignment="1" applyProtection="1">
      <alignment horizontal="center" vertical="center" wrapText="1"/>
      <protection hidden="1"/>
    </xf>
    <xf numFmtId="165" fontId="11" fillId="3" borderId="32" xfId="0" applyFont="1" applyFill="1" applyBorder="1" applyAlignment="1" applyProtection="1">
      <alignment horizontal="center" vertical="center" wrapText="1"/>
      <protection hidden="1"/>
    </xf>
    <xf numFmtId="165" fontId="41" fillId="4" borderId="57" xfId="0" applyFont="1" applyFill="1" applyBorder="1" applyAlignment="1" applyProtection="1">
      <alignment vertical="center"/>
      <protection hidden="1"/>
    </xf>
    <xf numFmtId="165" fontId="41" fillId="4" borderId="58" xfId="0" applyFont="1" applyFill="1" applyBorder="1" applyAlignment="1" applyProtection="1">
      <alignment vertical="center"/>
      <protection hidden="1"/>
    </xf>
    <xf numFmtId="165" fontId="41" fillId="4" borderId="66" xfId="0" applyFont="1" applyFill="1" applyBorder="1" applyAlignment="1" applyProtection="1">
      <alignment vertical="center"/>
      <protection hidden="1"/>
    </xf>
    <xf numFmtId="3" fontId="35" fillId="4" borderId="44" xfId="9" applyFont="1" applyFill="1" applyBorder="1" applyAlignment="1" applyProtection="1">
      <alignment horizontal="center" vertical="center" wrapText="1"/>
      <protection hidden="1"/>
    </xf>
    <xf numFmtId="166" fontId="35" fillId="4" borderId="71" xfId="9" applyNumberFormat="1" applyFont="1" applyFill="1" applyBorder="1" applyAlignment="1" applyProtection="1">
      <alignment horizontal="center" vertical="center" wrapText="1"/>
      <protection hidden="1"/>
    </xf>
    <xf numFmtId="4" fontId="5" fillId="3" borderId="0" xfId="9" applyNumberFormat="1" applyFont="1" applyFill="1" applyBorder="1" applyAlignment="1" applyProtection="1">
      <alignment horizontal="center" vertical="center" wrapText="1"/>
      <protection hidden="1"/>
    </xf>
    <xf numFmtId="3" fontId="5" fillId="3" borderId="69" xfId="9" applyFont="1" applyFill="1" applyBorder="1" applyAlignment="1" applyProtection="1">
      <alignment vertical="center" wrapText="1"/>
      <protection hidden="1"/>
    </xf>
    <xf numFmtId="4" fontId="5" fillId="3" borderId="69" xfId="9" applyNumberFormat="1" applyFont="1" applyFill="1" applyBorder="1" applyAlignment="1" applyProtection="1">
      <alignment horizontal="center" vertical="center" wrapText="1"/>
      <protection hidden="1"/>
    </xf>
    <xf numFmtId="9" fontId="5" fillId="3" borderId="69" xfId="9" applyNumberFormat="1" applyFont="1" applyFill="1" applyBorder="1" applyAlignment="1" applyProtection="1">
      <alignment horizontal="center" vertical="center" wrapText="1"/>
      <protection hidden="1"/>
    </xf>
    <xf numFmtId="3" fontId="34" fillId="4" borderId="60" xfId="9" applyFont="1" applyFill="1" applyBorder="1" applyAlignment="1" applyProtection="1">
      <alignment horizontal="center" vertical="center" wrapText="1"/>
      <protection hidden="1"/>
    </xf>
    <xf numFmtId="10" fontId="5" fillId="9" borderId="0" xfId="0" applyNumberFormat="1" applyFont="1" applyFill="1" applyBorder="1" applyAlignment="1" applyProtection="1">
      <alignment horizontal="center" vertical="center"/>
      <protection locked="0"/>
    </xf>
    <xf numFmtId="165" fontId="34" fillId="3" borderId="0" xfId="0" applyFont="1" applyFill="1" applyBorder="1" applyAlignment="1" applyProtection="1">
      <alignment horizontal="center" vertical="center"/>
      <protection hidden="1"/>
    </xf>
    <xf numFmtId="3" fontId="4" fillId="3" borderId="0" xfId="5" applyNumberFormat="1" applyFont="1" applyFill="1" applyAlignment="1" applyProtection="1">
      <alignment vertical="center"/>
      <protection hidden="1"/>
    </xf>
    <xf numFmtId="0" fontId="5" fillId="3" borderId="0" xfId="5" applyFont="1" applyFill="1" applyBorder="1" applyAlignment="1" applyProtection="1">
      <alignment horizontal="left" vertical="center"/>
      <protection hidden="1"/>
    </xf>
    <xf numFmtId="10" fontId="5" fillId="3" borderId="0" xfId="10" applyNumberFormat="1" applyFont="1" applyFill="1" applyBorder="1" applyAlignment="1" applyProtection="1">
      <alignment horizontal="center" vertical="center"/>
      <protection hidden="1"/>
    </xf>
    <xf numFmtId="0" fontId="5" fillId="3" borderId="0" xfId="5" applyFont="1" applyFill="1" applyAlignment="1" applyProtection="1">
      <alignment vertical="center"/>
      <protection hidden="1"/>
    </xf>
    <xf numFmtId="2" fontId="5" fillId="3" borderId="0" xfId="5" applyNumberFormat="1" applyFont="1" applyFill="1" applyBorder="1" applyAlignment="1" applyProtection="1">
      <alignment horizontal="center" vertical="center"/>
      <protection hidden="1"/>
    </xf>
    <xf numFmtId="0" fontId="5" fillId="3" borderId="0" xfId="5" applyFont="1" applyFill="1" applyBorder="1" applyAlignment="1" applyProtection="1">
      <alignment vertical="center"/>
      <protection hidden="1"/>
    </xf>
    <xf numFmtId="10" fontId="5" fillId="3" borderId="0" xfId="10" applyNumberFormat="1" applyFont="1" applyFill="1" applyAlignment="1" applyProtection="1">
      <alignment vertical="center"/>
      <protection hidden="1"/>
    </xf>
    <xf numFmtId="10" fontId="5" fillId="3" borderId="0" xfId="5" applyNumberFormat="1" applyFont="1" applyFill="1" applyAlignment="1" applyProtection="1">
      <alignment vertical="center"/>
      <protection hidden="1"/>
    </xf>
    <xf numFmtId="177" fontId="5" fillId="3" borderId="0" xfId="5" applyNumberFormat="1" applyFont="1" applyFill="1" applyBorder="1" applyAlignment="1" applyProtection="1">
      <alignment horizontal="center" vertical="center"/>
      <protection hidden="1"/>
    </xf>
    <xf numFmtId="2" fontId="5" fillId="3" borderId="0" xfId="10" applyNumberFormat="1" applyFont="1" applyFill="1" applyBorder="1" applyAlignment="1" applyProtection="1">
      <alignment horizontal="center" vertical="center"/>
      <protection hidden="1"/>
    </xf>
    <xf numFmtId="3" fontId="11" fillId="6" borderId="4" xfId="5" applyNumberFormat="1" applyFont="1" applyFill="1" applyBorder="1" applyAlignment="1" applyProtection="1">
      <alignment vertical="center"/>
      <protection hidden="1"/>
    </xf>
    <xf numFmtId="3" fontId="11" fillId="6" borderId="55" xfId="5" applyNumberFormat="1" applyFont="1" applyFill="1" applyBorder="1" applyAlignment="1" applyProtection="1">
      <alignment vertical="center"/>
      <protection hidden="1"/>
    </xf>
    <xf numFmtId="168" fontId="38" fillId="4" borderId="7" xfId="0" applyNumberFormat="1" applyFont="1" applyFill="1" applyBorder="1" applyAlignment="1" applyProtection="1">
      <alignment vertical="center"/>
      <protection hidden="1"/>
    </xf>
    <xf numFmtId="168" fontId="34" fillId="4" borderId="7" xfId="0" applyNumberFormat="1" applyFont="1" applyFill="1" applyBorder="1" applyAlignment="1" applyProtection="1">
      <alignment horizontal="center" vertical="center"/>
      <protection hidden="1"/>
    </xf>
    <xf numFmtId="168" fontId="20" fillId="4" borderId="7" xfId="0" applyNumberFormat="1" applyFont="1" applyFill="1" applyBorder="1" applyAlignment="1" applyProtection="1">
      <alignment vertical="center"/>
      <protection hidden="1"/>
    </xf>
    <xf numFmtId="0" fontId="5" fillId="3" borderId="55" xfId="5" applyFont="1" applyFill="1" applyBorder="1" applyAlignment="1" applyProtection="1">
      <alignment horizontal="left" vertical="center"/>
      <protection hidden="1"/>
    </xf>
    <xf numFmtId="165" fontId="34" fillId="3" borderId="72" xfId="0" applyFont="1" applyFill="1" applyBorder="1" applyAlignment="1" applyProtection="1">
      <alignment horizontal="center" vertical="center"/>
      <protection hidden="1"/>
    </xf>
    <xf numFmtId="165" fontId="34" fillId="3" borderId="72" xfId="0" applyFont="1" applyFill="1" applyBorder="1" applyAlignment="1" applyProtection="1">
      <alignment vertical="center"/>
      <protection hidden="1"/>
    </xf>
    <xf numFmtId="168" fontId="34" fillId="3" borderId="72" xfId="0" applyNumberFormat="1" applyFont="1" applyFill="1" applyBorder="1" applyAlignment="1" applyProtection="1">
      <alignment vertical="center"/>
      <protection hidden="1"/>
    </xf>
    <xf numFmtId="165" fontId="7" fillId="3" borderId="23" xfId="0" applyFont="1" applyFill="1" applyBorder="1" applyAlignment="1" applyProtection="1">
      <alignment horizontal="center" vertical="center" wrapText="1"/>
      <protection hidden="1"/>
    </xf>
    <xf numFmtId="165" fontId="7" fillId="3" borderId="25" xfId="0" applyFont="1" applyFill="1" applyBorder="1" applyAlignment="1" applyProtection="1">
      <alignment horizontal="center" vertical="center"/>
      <protection hidden="1"/>
    </xf>
    <xf numFmtId="165" fontId="6" fillId="3" borderId="23" xfId="0" applyFont="1" applyFill="1" applyBorder="1" applyAlignment="1" applyProtection="1">
      <alignment vertical="center"/>
      <protection hidden="1"/>
    </xf>
    <xf numFmtId="165" fontId="6" fillId="3" borderId="25" xfId="0" applyFont="1" applyFill="1" applyBorder="1" applyAlignment="1" applyProtection="1">
      <alignment horizontal="center" vertical="center"/>
      <protection hidden="1"/>
    </xf>
    <xf numFmtId="165" fontId="6" fillId="3" borderId="29" xfId="0" applyFont="1" applyFill="1" applyBorder="1" applyAlignment="1" applyProtection="1">
      <alignment vertical="center"/>
      <protection hidden="1"/>
    </xf>
    <xf numFmtId="165" fontId="6" fillId="3" borderId="31" xfId="0" applyFont="1" applyFill="1" applyBorder="1" applyAlignment="1" applyProtection="1">
      <alignment horizontal="center" vertical="center"/>
      <protection hidden="1"/>
    </xf>
    <xf numFmtId="165" fontId="6" fillId="3" borderId="31" xfId="0" applyFont="1" applyFill="1" applyBorder="1" applyAlignment="1" applyProtection="1">
      <alignment vertical="center"/>
      <protection hidden="1"/>
    </xf>
    <xf numFmtId="165" fontId="7" fillId="3" borderId="22" xfId="0" applyFont="1" applyFill="1" applyBorder="1" applyAlignment="1" applyProtection="1">
      <alignment vertical="center"/>
      <protection hidden="1"/>
    </xf>
    <xf numFmtId="169" fontId="34" fillId="4" borderId="21" xfId="0" applyNumberFormat="1" applyFont="1" applyFill="1" applyBorder="1" applyAlignment="1" applyProtection="1">
      <alignment horizontal="center" vertical="center"/>
      <protection hidden="1"/>
    </xf>
    <xf numFmtId="165" fontId="5" fillId="3" borderId="63" xfId="0" applyFont="1" applyFill="1" applyBorder="1" applyAlignment="1" applyProtection="1">
      <alignment vertical="center" wrapText="1"/>
      <protection hidden="1"/>
    </xf>
    <xf numFmtId="165" fontId="4" fillId="3" borderId="0" xfId="0" applyFont="1" applyFill="1" applyBorder="1" applyProtection="1">
      <protection hidden="1"/>
    </xf>
    <xf numFmtId="3" fontId="11" fillId="6" borderId="55" xfId="5" applyNumberFormat="1" applyFont="1" applyFill="1" applyBorder="1" applyAlignment="1" applyProtection="1">
      <alignment horizontal="center" vertical="center"/>
      <protection hidden="1"/>
    </xf>
    <xf numFmtId="172" fontId="5" fillId="3" borderId="0" xfId="5" applyNumberFormat="1" applyFont="1" applyFill="1" applyBorder="1" applyAlignment="1" applyProtection="1">
      <alignment horizontal="center" vertical="center"/>
      <protection hidden="1"/>
    </xf>
    <xf numFmtId="165" fontId="11" fillId="7" borderId="4" xfId="0" applyFont="1" applyFill="1" applyBorder="1" applyAlignment="1" applyProtection="1">
      <alignment vertical="center"/>
      <protection hidden="1"/>
    </xf>
    <xf numFmtId="175" fontId="4" fillId="3" borderId="15" xfId="10" applyNumberFormat="1" applyFont="1" applyFill="1" applyBorder="1" applyAlignment="1" applyProtection="1">
      <alignment horizontal="centerContinuous" vertical="center"/>
      <protection hidden="1"/>
    </xf>
    <xf numFmtId="175" fontId="34" fillId="4" borderId="60" xfId="10" applyNumberFormat="1" applyFont="1" applyFill="1" applyBorder="1" applyAlignment="1" applyProtection="1">
      <alignment horizontal="centerContinuous" vertical="center"/>
      <protection hidden="1"/>
    </xf>
    <xf numFmtId="175" fontId="5" fillId="3" borderId="58" xfId="10" applyNumberFormat="1" applyFont="1" applyFill="1" applyBorder="1" applyAlignment="1" applyProtection="1">
      <alignment horizontal="centerContinuous" vertical="center"/>
      <protection hidden="1"/>
    </xf>
    <xf numFmtId="175" fontId="34" fillId="4" borderId="66" xfId="10" applyNumberFormat="1" applyFont="1" applyFill="1" applyBorder="1" applyAlignment="1" applyProtection="1">
      <alignment horizontal="centerContinuous" vertical="center"/>
      <protection hidden="1"/>
    </xf>
    <xf numFmtId="3" fontId="5" fillId="3" borderId="51" xfId="6" applyFont="1" applyFill="1" applyBorder="1" applyAlignment="1" applyProtection="1">
      <alignment horizontal="left" vertical="center"/>
      <protection hidden="1"/>
    </xf>
    <xf numFmtId="3" fontId="5" fillId="3" borderId="54" xfId="6" applyFont="1" applyFill="1" applyBorder="1" applyAlignment="1" applyProtection="1">
      <alignment horizontal="left" vertical="center"/>
      <protection hidden="1"/>
    </xf>
    <xf numFmtId="3" fontId="5" fillId="9" borderId="43" xfId="9" applyFont="1" applyFill="1" applyBorder="1" applyAlignment="1" applyProtection="1">
      <alignment horizontal="center" vertical="center" wrapText="1"/>
      <protection locked="0"/>
    </xf>
    <xf numFmtId="3" fontId="5" fillId="9" borderId="2" xfId="9" applyFont="1" applyFill="1" applyBorder="1" applyAlignment="1" applyProtection="1">
      <alignment horizontal="center" vertical="center" wrapText="1"/>
      <protection locked="0"/>
    </xf>
    <xf numFmtId="10" fontId="5" fillId="9" borderId="0" xfId="10" applyNumberFormat="1" applyFont="1" applyFill="1" applyBorder="1" applyAlignment="1" applyProtection="1">
      <alignment horizontal="center" vertical="center"/>
      <protection locked="0"/>
    </xf>
    <xf numFmtId="3" fontId="34" fillId="3" borderId="0" xfId="7" applyFont="1" applyFill="1" applyBorder="1" applyAlignment="1" applyProtection="1">
      <alignment horizontal="center" vertical="center"/>
      <protection hidden="1"/>
    </xf>
    <xf numFmtId="172" fontId="34" fillId="3" borderId="0" xfId="7" applyNumberFormat="1" applyFont="1" applyFill="1" applyBorder="1" applyAlignment="1" applyProtection="1">
      <alignment horizontal="center" vertical="center"/>
      <protection hidden="1"/>
    </xf>
    <xf numFmtId="3" fontId="11" fillId="3" borderId="0" xfId="7" applyFont="1" applyFill="1" applyBorder="1" applyAlignment="1" applyProtection="1">
      <alignment horizontal="center" vertical="center"/>
      <protection hidden="1"/>
    </xf>
    <xf numFmtId="10" fontId="11" fillId="3" borderId="0" xfId="7" applyNumberFormat="1" applyFont="1" applyFill="1" applyBorder="1" applyAlignment="1" applyProtection="1">
      <alignment vertical="center"/>
      <protection hidden="1"/>
    </xf>
    <xf numFmtId="3" fontId="11" fillId="3" borderId="0" xfId="7" applyFont="1" applyFill="1" applyBorder="1" applyAlignment="1" applyProtection="1">
      <alignment vertical="center"/>
      <protection hidden="1"/>
    </xf>
    <xf numFmtId="165" fontId="13" fillId="3" borderId="46" xfId="0" applyFont="1" applyFill="1" applyBorder="1" applyAlignment="1" applyProtection="1">
      <alignment horizontal="left" vertical="center"/>
      <protection hidden="1"/>
    </xf>
    <xf numFmtId="165" fontId="13" fillId="3" borderId="72" xfId="0" applyFont="1" applyFill="1" applyBorder="1" applyAlignment="1" applyProtection="1">
      <alignment horizontal="left" vertical="center"/>
      <protection hidden="1"/>
    </xf>
    <xf numFmtId="165" fontId="5" fillId="3" borderId="72" xfId="0" applyFont="1" applyFill="1" applyBorder="1" applyAlignment="1" applyProtection="1">
      <alignment horizontal="left" vertical="center"/>
      <protection hidden="1"/>
    </xf>
    <xf numFmtId="165" fontId="11" fillId="6" borderId="2" xfId="0" applyFont="1" applyFill="1" applyBorder="1" applyAlignment="1" applyProtection="1">
      <alignment horizontal="left" vertical="center"/>
      <protection hidden="1"/>
    </xf>
    <xf numFmtId="165" fontId="11" fillId="6" borderId="0" xfId="0" applyFont="1" applyFill="1" applyBorder="1" applyAlignment="1" applyProtection="1">
      <alignment horizontal="left" vertical="center"/>
      <protection hidden="1"/>
    </xf>
    <xf numFmtId="165" fontId="11" fillId="6" borderId="48" xfId="0" applyFont="1" applyFill="1" applyBorder="1" applyAlignment="1" applyProtection="1">
      <alignment vertical="center"/>
      <protection hidden="1"/>
    </xf>
    <xf numFmtId="170" fontId="11" fillId="6" borderId="15" xfId="10" applyNumberFormat="1" applyFont="1" applyFill="1" applyBorder="1" applyAlignment="1" applyProtection="1">
      <alignment horizontal="center" vertical="center"/>
      <protection hidden="1"/>
    </xf>
    <xf numFmtId="165" fontId="4" fillId="3" borderId="0" xfId="0" applyFont="1" applyFill="1" applyBorder="1" applyAlignment="1" applyProtection="1">
      <alignment horizontal="left" vertical="center"/>
      <protection hidden="1"/>
    </xf>
    <xf numFmtId="170" fontId="4" fillId="3" borderId="15" xfId="10" applyNumberFormat="1" applyFont="1" applyFill="1" applyBorder="1" applyAlignment="1" applyProtection="1">
      <alignment horizontal="center" vertical="center"/>
      <protection hidden="1"/>
    </xf>
    <xf numFmtId="165" fontId="13" fillId="3" borderId="0" xfId="0" applyFont="1" applyFill="1" applyBorder="1" applyAlignment="1" applyProtection="1">
      <alignment horizontal="left" vertical="center"/>
      <protection hidden="1"/>
    </xf>
    <xf numFmtId="165" fontId="5" fillId="5" borderId="48" xfId="0" applyFont="1" applyFill="1" applyBorder="1" applyAlignment="1" applyProtection="1">
      <alignment vertical="center"/>
      <protection locked="0"/>
    </xf>
    <xf numFmtId="165" fontId="4" fillId="5" borderId="48" xfId="0" applyFont="1" applyFill="1" applyBorder="1" applyAlignment="1" applyProtection="1">
      <alignment vertical="center"/>
      <protection locked="0"/>
    </xf>
    <xf numFmtId="165" fontId="5" fillId="5" borderId="48" xfId="0" applyFont="1" applyFill="1" applyBorder="1" applyAlignment="1" applyProtection="1">
      <alignment horizontal="right" vertical="center"/>
      <protection locked="0"/>
    </xf>
    <xf numFmtId="165" fontId="30" fillId="3" borderId="0" xfId="0" applyFont="1" applyFill="1" applyBorder="1" applyAlignment="1" applyProtection="1">
      <alignment horizontal="left" vertical="center"/>
      <protection hidden="1"/>
    </xf>
    <xf numFmtId="165" fontId="5" fillId="3" borderId="43" xfId="0" applyFont="1" applyFill="1" applyBorder="1" applyAlignment="1" applyProtection="1">
      <alignment horizontal="left" vertical="center"/>
      <protection hidden="1"/>
    </xf>
    <xf numFmtId="165" fontId="5" fillId="3" borderId="69" xfId="0" applyFont="1" applyFill="1" applyBorder="1" applyAlignment="1" applyProtection="1">
      <alignment horizontal="left" vertical="center"/>
      <protection hidden="1"/>
    </xf>
    <xf numFmtId="165" fontId="13" fillId="3" borderId="69" xfId="0" applyFont="1" applyFill="1" applyBorder="1" applyAlignment="1" applyProtection="1">
      <alignment horizontal="left" vertical="center"/>
      <protection hidden="1"/>
    </xf>
    <xf numFmtId="165" fontId="5" fillId="3" borderId="73" xfId="0" applyFont="1" applyFill="1" applyBorder="1" applyAlignment="1" applyProtection="1">
      <alignment vertical="center"/>
      <protection hidden="1"/>
    </xf>
    <xf numFmtId="170" fontId="5" fillId="3" borderId="70" xfId="10" applyNumberFormat="1" applyFont="1" applyFill="1" applyBorder="1" applyAlignment="1" applyProtection="1">
      <alignment horizontal="center" vertical="center"/>
      <protection hidden="1"/>
    </xf>
    <xf numFmtId="165" fontId="5" fillId="5" borderId="74" xfId="0" applyFont="1" applyFill="1" applyBorder="1" applyAlignment="1" applyProtection="1">
      <alignment vertical="center"/>
      <protection locked="0"/>
    </xf>
    <xf numFmtId="170" fontId="5" fillId="3" borderId="75" xfId="10" applyNumberFormat="1" applyFont="1" applyFill="1" applyBorder="1" applyAlignment="1" applyProtection="1">
      <alignment horizontal="center" vertical="center"/>
      <protection hidden="1"/>
    </xf>
    <xf numFmtId="165" fontId="30" fillId="5" borderId="48" xfId="0" applyFont="1" applyFill="1" applyBorder="1" applyAlignment="1" applyProtection="1">
      <alignment vertical="center"/>
      <protection locked="0"/>
    </xf>
    <xf numFmtId="170" fontId="30" fillId="3" borderId="1" xfId="10" applyNumberFormat="1" applyFont="1" applyFill="1" applyBorder="1" applyAlignment="1" applyProtection="1">
      <alignment horizontal="center" vertical="center"/>
      <protection hidden="1"/>
    </xf>
    <xf numFmtId="165" fontId="30" fillId="5" borderId="48" xfId="0" applyFont="1" applyFill="1" applyBorder="1" applyAlignment="1" applyProtection="1">
      <alignment horizontal="right" vertical="center"/>
      <protection locked="0"/>
    </xf>
    <xf numFmtId="3" fontId="20" fillId="4" borderId="76" xfId="8" applyFont="1" applyFill="1" applyBorder="1" applyAlignment="1" applyProtection="1">
      <alignment horizontal="center" vertical="center" wrapText="1"/>
      <protection hidden="1"/>
    </xf>
    <xf numFmtId="178" fontId="13" fillId="3" borderId="53" xfId="7" applyNumberFormat="1" applyFont="1" applyFill="1" applyBorder="1" applyAlignment="1" applyProtection="1">
      <alignment horizontal="center" vertical="center" wrapText="1"/>
      <protection hidden="1"/>
    </xf>
    <xf numFmtId="178" fontId="5" fillId="3" borderId="48" xfId="7" applyNumberFormat="1" applyFont="1" applyFill="1" applyBorder="1" applyAlignment="1" applyProtection="1">
      <alignment horizontal="center" vertical="center"/>
      <protection hidden="1"/>
    </xf>
    <xf numFmtId="178" fontId="13" fillId="3" borderId="48" xfId="7" applyNumberFormat="1" applyFont="1" applyFill="1" applyBorder="1" applyAlignment="1" applyProtection="1">
      <alignment horizontal="center" vertical="center" wrapText="1"/>
      <protection hidden="1"/>
    </xf>
    <xf numFmtId="178" fontId="13" fillId="3" borderId="52" xfId="7" applyNumberFormat="1" applyFont="1" applyFill="1" applyBorder="1" applyAlignment="1" applyProtection="1">
      <alignment horizontal="center" vertical="center" wrapText="1"/>
      <protection hidden="1"/>
    </xf>
    <xf numFmtId="178" fontId="13" fillId="3" borderId="62" xfId="7" applyNumberFormat="1" applyFont="1" applyFill="1" applyBorder="1" applyAlignment="1" applyProtection="1">
      <alignment horizontal="center" vertical="center" wrapText="1"/>
      <protection hidden="1"/>
    </xf>
    <xf numFmtId="178" fontId="13" fillId="3" borderId="52" xfId="7" applyNumberFormat="1" applyFont="1" applyFill="1" applyBorder="1" applyAlignment="1" applyProtection="1">
      <alignment vertical="center" wrapText="1"/>
      <protection hidden="1"/>
    </xf>
    <xf numFmtId="178" fontId="13" fillId="3" borderId="64" xfId="7" applyNumberFormat="1" applyFont="1" applyFill="1" applyBorder="1" applyAlignment="1" applyProtection="1">
      <alignment horizontal="center" vertical="center" wrapText="1"/>
      <protection hidden="1"/>
    </xf>
    <xf numFmtId="178" fontId="5" fillId="3" borderId="15" xfId="7" applyNumberFormat="1" applyFont="1" applyFill="1" applyBorder="1" applyAlignment="1" applyProtection="1">
      <alignment horizontal="center" vertical="center"/>
      <protection hidden="1"/>
    </xf>
    <xf numFmtId="178" fontId="5" fillId="5" borderId="48" xfId="7" applyNumberFormat="1" applyFont="1" applyFill="1" applyBorder="1" applyAlignment="1" applyProtection="1">
      <alignment horizontal="center" vertical="center"/>
      <protection locked="0"/>
    </xf>
    <xf numFmtId="178" fontId="5" fillId="3" borderId="1" xfId="7" applyNumberFormat="1" applyFont="1" applyFill="1" applyBorder="1" applyAlignment="1" applyProtection="1">
      <alignment horizontal="center" vertical="center"/>
      <protection hidden="1"/>
    </xf>
    <xf numFmtId="178" fontId="23" fillId="3" borderId="0" xfId="7" applyNumberFormat="1" applyFont="1" applyFill="1" applyBorder="1" applyAlignment="1" applyProtection="1">
      <alignment horizontal="center" vertical="center" wrapText="1"/>
      <protection hidden="1"/>
    </xf>
    <xf numFmtId="178" fontId="13" fillId="3" borderId="15" xfId="7" applyNumberFormat="1" applyFont="1" applyFill="1" applyBorder="1" applyAlignment="1" applyProtection="1">
      <alignment horizontal="center" vertical="center" wrapText="1"/>
      <protection hidden="1"/>
    </xf>
    <xf numFmtId="178" fontId="13" fillId="3" borderId="1" xfId="7" applyNumberFormat="1" applyFont="1" applyFill="1" applyBorder="1" applyAlignment="1" applyProtection="1">
      <alignment horizontal="center" vertical="center" wrapText="1"/>
      <protection hidden="1"/>
    </xf>
    <xf numFmtId="178" fontId="5" fillId="3" borderId="0" xfId="7" applyNumberFormat="1" applyFont="1" applyFill="1" applyBorder="1" applyAlignment="1" applyProtection="1">
      <alignment horizontal="center" vertical="center"/>
      <protection hidden="1"/>
    </xf>
    <xf numFmtId="178" fontId="13" fillId="3" borderId="0" xfId="7" applyNumberFormat="1" applyFont="1" applyFill="1" applyBorder="1" applyAlignment="1" applyProtection="1">
      <alignment horizontal="center" vertical="center" wrapText="1"/>
      <protection hidden="1"/>
    </xf>
    <xf numFmtId="178" fontId="23" fillId="3" borderId="15" xfId="7" applyNumberFormat="1" applyFont="1" applyFill="1" applyBorder="1" applyAlignment="1" applyProtection="1">
      <alignment horizontal="center" vertical="center" wrapText="1"/>
      <protection hidden="1"/>
    </xf>
    <xf numFmtId="178" fontId="23" fillId="3" borderId="1" xfId="7" applyNumberFormat="1" applyFont="1" applyFill="1" applyBorder="1" applyAlignment="1" applyProtection="1">
      <alignment horizontal="center" vertical="center" wrapText="1"/>
      <protection hidden="1"/>
    </xf>
    <xf numFmtId="178" fontId="34" fillId="4" borderId="58" xfId="7" applyNumberFormat="1" applyFont="1" applyFill="1" applyBorder="1" applyAlignment="1" applyProtection="1">
      <alignment horizontal="center" vertical="center"/>
      <protection hidden="1"/>
    </xf>
    <xf numFmtId="178" fontId="34" fillId="4" borderId="60" xfId="7" applyNumberFormat="1" applyFont="1" applyFill="1" applyBorder="1" applyAlignment="1" applyProtection="1">
      <alignment horizontal="center" vertical="center"/>
      <protection hidden="1"/>
    </xf>
    <xf numFmtId="178" fontId="34" fillId="4" borderId="59" xfId="7" applyNumberFormat="1" applyFont="1" applyFill="1" applyBorder="1" applyAlignment="1" applyProtection="1">
      <alignment horizontal="center" vertical="center"/>
      <protection hidden="1"/>
    </xf>
    <xf numFmtId="178" fontId="34" fillId="4" borderId="58" xfId="7" applyNumberFormat="1" applyFont="1" applyFill="1" applyBorder="1" applyAlignment="1" applyProtection="1">
      <alignment vertical="center"/>
      <protection hidden="1"/>
    </xf>
    <xf numFmtId="178" fontId="34" fillId="4" borderId="66" xfId="7" applyNumberFormat="1" applyFont="1" applyFill="1" applyBorder="1" applyAlignment="1" applyProtection="1">
      <alignment horizontal="center" vertical="center"/>
      <protection hidden="1"/>
    </xf>
    <xf numFmtId="165" fontId="5" fillId="3" borderId="47" xfId="0" applyFont="1" applyFill="1" applyBorder="1" applyAlignment="1" applyProtection="1">
      <alignment vertical="center"/>
      <protection hidden="1"/>
    </xf>
    <xf numFmtId="10" fontId="5" fillId="5" borderId="72" xfId="10" applyNumberFormat="1" applyFont="1" applyFill="1" applyBorder="1" applyAlignment="1" applyProtection="1">
      <alignment horizontal="center" vertical="center" wrapText="1"/>
      <protection locked="0"/>
    </xf>
    <xf numFmtId="10" fontId="5" fillId="5" borderId="47" xfId="10" applyNumberFormat="1" applyFont="1" applyFill="1" applyBorder="1" applyAlignment="1" applyProtection="1">
      <alignment horizontal="center" vertical="center" wrapText="1"/>
      <protection locked="0"/>
    </xf>
    <xf numFmtId="10" fontId="5" fillId="5" borderId="61" xfId="10" applyNumberFormat="1" applyFont="1" applyFill="1" applyBorder="1" applyAlignment="1" applyProtection="1">
      <alignment horizontal="center" vertical="center" wrapText="1"/>
      <protection locked="0"/>
    </xf>
    <xf numFmtId="10" fontId="5" fillId="5" borderId="75" xfId="10" applyNumberFormat="1" applyFont="1" applyFill="1" applyBorder="1" applyAlignment="1" applyProtection="1">
      <alignment horizontal="center" vertical="center" wrapText="1"/>
      <protection locked="0"/>
    </xf>
    <xf numFmtId="165" fontId="5" fillId="3" borderId="48" xfId="0" applyFont="1" applyFill="1" applyBorder="1" applyAlignment="1" applyProtection="1">
      <alignment horizontal="right" vertical="center"/>
      <protection hidden="1"/>
    </xf>
    <xf numFmtId="3" fontId="34" fillId="4" borderId="59" xfId="6" applyFont="1" applyFill="1" applyBorder="1" applyAlignment="1" applyProtection="1">
      <alignment horizontal="center" vertical="center"/>
      <protection hidden="1"/>
    </xf>
    <xf numFmtId="3" fontId="34" fillId="4" borderId="11" xfId="6" applyFont="1" applyFill="1" applyBorder="1" applyAlignment="1" applyProtection="1">
      <alignment horizontal="center" vertical="center"/>
      <protection hidden="1"/>
    </xf>
    <xf numFmtId="168" fontId="11" fillId="8" borderId="6" xfId="0" applyNumberFormat="1" applyFont="1" applyFill="1" applyBorder="1" applyAlignment="1" applyProtection="1">
      <alignment horizontal="center" vertical="center"/>
      <protection hidden="1"/>
    </xf>
    <xf numFmtId="168" fontId="11" fillId="8" borderId="7" xfId="0" applyNumberFormat="1" applyFont="1" applyFill="1" applyBorder="1" applyAlignment="1" applyProtection="1">
      <alignment vertical="center"/>
      <protection hidden="1"/>
    </xf>
    <xf numFmtId="168" fontId="11" fillId="8" borderId="7" xfId="0" applyNumberFormat="1" applyFont="1" applyFill="1" applyBorder="1" applyAlignment="1" applyProtection="1">
      <alignment horizontal="center" vertical="center"/>
      <protection hidden="1"/>
    </xf>
    <xf numFmtId="168" fontId="11" fillId="8" borderId="8" xfId="0" applyNumberFormat="1" applyFont="1" applyFill="1" applyBorder="1" applyAlignment="1" applyProtection="1">
      <alignment horizontal="center" vertical="center"/>
      <protection hidden="1"/>
    </xf>
    <xf numFmtId="165" fontId="5" fillId="3" borderId="0" xfId="0" applyFont="1" applyFill="1" applyProtection="1">
      <protection hidden="1"/>
    </xf>
    <xf numFmtId="165" fontId="6" fillId="3" borderId="0" xfId="0" applyFont="1" applyFill="1" applyProtection="1">
      <protection hidden="1"/>
    </xf>
    <xf numFmtId="165" fontId="6" fillId="3" borderId="48" xfId="0" applyFont="1" applyFill="1" applyBorder="1" applyProtection="1">
      <protection hidden="1"/>
    </xf>
    <xf numFmtId="165" fontId="6" fillId="3" borderId="15" xfId="0" applyFont="1" applyFill="1" applyBorder="1" applyProtection="1">
      <protection hidden="1"/>
    </xf>
    <xf numFmtId="165" fontId="5" fillId="5" borderId="48" xfId="0" applyFont="1" applyFill="1" applyBorder="1" applyProtection="1">
      <protection locked="0"/>
    </xf>
    <xf numFmtId="165" fontId="42" fillId="10" borderId="0" xfId="0" applyFont="1" applyFill="1" applyAlignment="1" applyProtection="1">
      <alignment vertical="center"/>
      <protection hidden="1"/>
    </xf>
    <xf numFmtId="3" fontId="41" fillId="4" borderId="57" xfId="8" applyFont="1" applyFill="1" applyBorder="1" applyAlignment="1" applyProtection="1">
      <alignment vertical="center"/>
      <protection hidden="1"/>
    </xf>
    <xf numFmtId="3" fontId="41" fillId="4" borderId="58" xfId="8" applyFont="1" applyFill="1" applyBorder="1" applyAlignment="1" applyProtection="1">
      <alignment vertical="center"/>
      <protection hidden="1"/>
    </xf>
    <xf numFmtId="3" fontId="41" fillId="4" borderId="66" xfId="8" applyFont="1" applyFill="1" applyBorder="1" applyAlignment="1" applyProtection="1">
      <alignment vertical="center"/>
      <protection hidden="1"/>
    </xf>
    <xf numFmtId="179" fontId="5" fillId="3" borderId="47" xfId="12" applyNumberFormat="1" applyFont="1" applyFill="1" applyBorder="1" applyAlignment="1" applyProtection="1">
      <alignment horizontal="center" vertical="center" wrapText="1"/>
      <protection hidden="1"/>
    </xf>
    <xf numFmtId="3" fontId="20" fillId="4" borderId="67" xfId="9" applyFont="1" applyFill="1" applyBorder="1" applyAlignment="1" applyProtection="1">
      <alignment horizontal="center" vertical="center" wrapText="1"/>
      <protection hidden="1"/>
    </xf>
    <xf numFmtId="3" fontId="13" fillId="3" borderId="51" xfId="9" applyFont="1" applyFill="1" applyBorder="1" applyAlignment="1" applyProtection="1">
      <alignment vertical="center" wrapText="1"/>
      <protection hidden="1"/>
    </xf>
    <xf numFmtId="3" fontId="13" fillId="3" borderId="77" xfId="9" applyFont="1" applyFill="1" applyBorder="1" applyAlignment="1" applyProtection="1">
      <alignment vertical="center" wrapText="1"/>
      <protection hidden="1"/>
    </xf>
    <xf numFmtId="3" fontId="13" fillId="3" borderId="29" xfId="9" applyFont="1" applyFill="1" applyBorder="1" applyAlignment="1" applyProtection="1">
      <alignment horizontal="center" vertical="center" wrapText="1"/>
      <protection hidden="1"/>
    </xf>
    <xf numFmtId="3" fontId="13" fillId="3" borderId="31" xfId="9" applyFont="1" applyFill="1" applyBorder="1" applyAlignment="1" applyProtection="1">
      <alignment horizontal="center" vertical="center" wrapText="1"/>
      <protection hidden="1"/>
    </xf>
    <xf numFmtId="3" fontId="13" fillId="3" borderId="30" xfId="9" applyFont="1" applyFill="1" applyBorder="1" applyAlignment="1" applyProtection="1">
      <alignment horizontal="center" vertical="center" wrapText="1"/>
      <protection hidden="1"/>
    </xf>
    <xf numFmtId="3" fontId="16" fillId="3" borderId="0" xfId="9" applyFont="1" applyFill="1" applyAlignment="1" applyProtection="1">
      <alignment horizontal="center" vertical="center" wrapText="1"/>
      <protection hidden="1"/>
    </xf>
    <xf numFmtId="3" fontId="13" fillId="6" borderId="3" xfId="6" applyFont="1" applyFill="1" applyBorder="1" applyAlignment="1" applyProtection="1">
      <alignment horizontal="left" vertical="center"/>
      <protection hidden="1"/>
    </xf>
    <xf numFmtId="3" fontId="13" fillId="6" borderId="54" xfId="6" applyFont="1" applyFill="1" applyBorder="1" applyAlignment="1" applyProtection="1">
      <alignment horizontal="left" vertical="center"/>
      <protection hidden="1"/>
    </xf>
    <xf numFmtId="3" fontId="13" fillId="6" borderId="54" xfId="6" applyFont="1" applyFill="1" applyBorder="1" applyAlignment="1" applyProtection="1">
      <alignment vertical="center"/>
      <protection hidden="1"/>
    </xf>
    <xf numFmtId="3" fontId="13" fillId="6" borderId="3" xfId="6" applyFont="1" applyFill="1" applyBorder="1" applyAlignment="1" applyProtection="1">
      <alignment vertical="center"/>
      <protection hidden="1"/>
    </xf>
    <xf numFmtId="3" fontId="13" fillId="6" borderId="10" xfId="6" applyFont="1" applyFill="1" applyBorder="1" applyAlignment="1" applyProtection="1">
      <alignment horizontal="left" vertical="center"/>
      <protection hidden="1"/>
    </xf>
    <xf numFmtId="165" fontId="43" fillId="3" borderId="0" xfId="0" applyFont="1" applyFill="1" applyBorder="1" applyAlignment="1" applyProtection="1">
      <alignment vertical="center"/>
      <protection hidden="1"/>
    </xf>
    <xf numFmtId="172" fontId="34" fillId="4" borderId="58" xfId="7" applyNumberFormat="1" applyFont="1" applyFill="1" applyBorder="1" applyAlignment="1" applyProtection="1">
      <alignment horizontal="center" vertical="center"/>
      <protection hidden="1"/>
    </xf>
    <xf numFmtId="3" fontId="11" fillId="4" borderId="57" xfId="7" applyFont="1" applyFill="1" applyBorder="1" applyAlignment="1" applyProtection="1">
      <alignment horizontal="center" vertical="center"/>
      <protection hidden="1"/>
    </xf>
    <xf numFmtId="3" fontId="11" fillId="4" borderId="66" xfId="7" applyFont="1" applyFill="1" applyBorder="1" applyAlignment="1" applyProtection="1">
      <alignment horizontal="center" vertical="center"/>
      <protection hidden="1"/>
    </xf>
    <xf numFmtId="3" fontId="20" fillId="4" borderId="32" xfId="8" applyFont="1" applyFill="1" applyBorder="1" applyAlignment="1" applyProtection="1">
      <alignment horizontal="center" vertical="center" wrapText="1"/>
      <protection hidden="1"/>
    </xf>
    <xf numFmtId="179" fontId="5" fillId="3" borderId="40" xfId="3" applyNumberFormat="1" applyFont="1" applyFill="1" applyBorder="1" applyAlignment="1" applyProtection="1">
      <alignment horizontal="center" vertical="center" wrapText="1"/>
      <protection hidden="1"/>
    </xf>
    <xf numFmtId="179" fontId="5" fillId="9" borderId="40" xfId="3" applyNumberFormat="1" applyFont="1" applyFill="1" applyBorder="1" applyAlignment="1" applyProtection="1">
      <alignment horizontal="center" vertical="center" wrapText="1"/>
      <protection locked="0"/>
    </xf>
    <xf numFmtId="179" fontId="5" fillId="9" borderId="49" xfId="3" applyNumberFormat="1" applyFont="1" applyFill="1" applyBorder="1" applyAlignment="1" applyProtection="1">
      <alignment horizontal="center" vertical="center" wrapText="1"/>
      <protection locked="0"/>
    </xf>
    <xf numFmtId="3" fontId="5" fillId="3" borderId="78" xfId="8" applyFont="1" applyFill="1" applyBorder="1" applyAlignment="1" applyProtection="1">
      <alignment vertical="center" wrapText="1"/>
      <protection hidden="1"/>
    </xf>
    <xf numFmtId="3" fontId="5" fillId="3" borderId="79" xfId="8" applyFont="1" applyFill="1" applyBorder="1" applyAlignment="1" applyProtection="1">
      <alignment vertical="center" wrapText="1"/>
      <protection hidden="1"/>
    </xf>
    <xf numFmtId="3" fontId="5" fillId="3" borderId="80" xfId="8" applyFont="1" applyFill="1" applyBorder="1" applyAlignment="1" applyProtection="1">
      <alignment vertical="center" wrapText="1"/>
      <protection hidden="1"/>
    </xf>
    <xf numFmtId="179" fontId="5" fillId="3" borderId="78" xfId="3" applyNumberFormat="1" applyFont="1" applyFill="1" applyBorder="1" applyAlignment="1" applyProtection="1">
      <alignment horizontal="center" vertical="center" wrapText="1"/>
      <protection hidden="1"/>
    </xf>
    <xf numFmtId="179" fontId="5" fillId="3" borderId="80" xfId="12" applyNumberFormat="1" applyFont="1" applyFill="1" applyBorder="1" applyAlignment="1" applyProtection="1">
      <alignment horizontal="center" vertical="center" wrapText="1"/>
      <protection hidden="1"/>
    </xf>
    <xf numFmtId="178" fontId="5" fillId="3" borderId="81" xfId="7" applyNumberFormat="1" applyFont="1" applyFill="1" applyBorder="1" applyAlignment="1" applyProtection="1">
      <alignment horizontal="center" vertical="center"/>
      <protection hidden="1"/>
    </xf>
    <xf numFmtId="172" fontId="5" fillId="5" borderId="0" xfId="8" applyNumberFormat="1" applyFont="1" applyFill="1" applyBorder="1" applyAlignment="1" applyProtection="1">
      <alignment horizontal="center" vertical="center"/>
      <protection locked="0"/>
    </xf>
    <xf numFmtId="172" fontId="5" fillId="5" borderId="40" xfId="3" applyNumberFormat="1" applyFont="1" applyFill="1" applyBorder="1" applyAlignment="1" applyProtection="1">
      <alignment horizontal="center" vertical="center"/>
      <protection locked="0"/>
    </xf>
    <xf numFmtId="172" fontId="5" fillId="5" borderId="15" xfId="3" applyNumberFormat="1" applyFont="1" applyFill="1" applyBorder="1" applyAlignment="1" applyProtection="1">
      <alignment horizontal="center" vertical="center"/>
      <protection locked="0"/>
    </xf>
    <xf numFmtId="172" fontId="5" fillId="5" borderId="1" xfId="3" applyNumberFormat="1" applyFont="1" applyFill="1" applyBorder="1" applyAlignment="1" applyProtection="1">
      <alignment horizontal="center" vertical="center"/>
      <protection locked="0"/>
    </xf>
    <xf numFmtId="172" fontId="5" fillId="3" borderId="78" xfId="8" applyNumberFormat="1" applyFont="1" applyFill="1" applyBorder="1" applyAlignment="1" applyProtection="1">
      <alignment horizontal="center" vertical="center" wrapText="1"/>
      <protection hidden="1"/>
    </xf>
    <xf numFmtId="3" fontId="5" fillId="3" borderId="79" xfId="8" applyFont="1" applyFill="1" applyBorder="1" applyAlignment="1" applyProtection="1">
      <alignment horizontal="center" vertical="center" wrapText="1"/>
      <protection hidden="1"/>
    </xf>
    <xf numFmtId="3" fontId="5" fillId="3" borderId="80" xfId="8" applyFont="1" applyFill="1" applyBorder="1" applyAlignment="1" applyProtection="1">
      <alignment horizontal="center" vertical="center" wrapText="1"/>
      <protection hidden="1"/>
    </xf>
    <xf numFmtId="165" fontId="7" fillId="3" borderId="42" xfId="0" applyFont="1" applyFill="1" applyBorder="1" applyAlignment="1" applyProtection="1">
      <alignment horizontal="center" vertical="center" wrapText="1"/>
      <protection hidden="1"/>
    </xf>
    <xf numFmtId="165" fontId="6" fillId="3" borderId="42" xfId="0" applyFont="1" applyFill="1" applyBorder="1" applyAlignment="1" applyProtection="1">
      <alignment vertical="center"/>
      <protection hidden="1"/>
    </xf>
    <xf numFmtId="165" fontId="6" fillId="3" borderId="62" xfId="0" applyFont="1" applyFill="1" applyBorder="1" applyAlignment="1" applyProtection="1">
      <alignment vertical="center"/>
      <protection hidden="1"/>
    </xf>
    <xf numFmtId="165" fontId="7" fillId="3" borderId="60" xfId="0" applyFont="1" applyFill="1" applyBorder="1" applyAlignment="1" applyProtection="1">
      <alignment vertical="center"/>
      <protection hidden="1"/>
    </xf>
    <xf numFmtId="165" fontId="34" fillId="4" borderId="19" xfId="0" applyFont="1" applyFill="1" applyBorder="1" applyAlignment="1" applyProtection="1">
      <alignment horizontal="center" vertical="center" wrapText="1"/>
      <protection hidden="1"/>
    </xf>
    <xf numFmtId="165" fontId="11" fillId="3" borderId="82" xfId="0" applyFont="1" applyFill="1" applyBorder="1" applyAlignment="1" applyProtection="1">
      <alignment horizontal="right" vertical="center"/>
      <protection hidden="1"/>
    </xf>
    <xf numFmtId="165" fontId="5" fillId="3" borderId="15" xfId="0" applyFont="1" applyFill="1" applyBorder="1" applyAlignment="1" applyProtection="1">
      <alignment vertical="center"/>
    </xf>
    <xf numFmtId="165" fontId="4" fillId="3" borderId="15" xfId="0" applyFont="1" applyFill="1" applyBorder="1" applyAlignment="1" applyProtection="1">
      <alignment vertical="center"/>
    </xf>
    <xf numFmtId="179" fontId="5" fillId="9" borderId="47" xfId="3" applyNumberFormat="1" applyFont="1" applyFill="1" applyBorder="1" applyAlignment="1" applyProtection="1">
      <alignment horizontal="center" vertical="center" wrapText="1"/>
      <protection locked="0"/>
    </xf>
    <xf numFmtId="179" fontId="5" fillId="9" borderId="50" xfId="3" applyNumberFormat="1" applyFont="1" applyFill="1" applyBorder="1" applyAlignment="1" applyProtection="1">
      <alignment horizontal="center" vertical="center" wrapText="1"/>
      <protection locked="0"/>
    </xf>
    <xf numFmtId="165" fontId="5" fillId="3" borderId="79" xfId="0" applyFont="1" applyFill="1" applyBorder="1" applyAlignment="1" applyProtection="1">
      <alignment horizontal="center" vertical="center"/>
      <protection hidden="1"/>
    </xf>
    <xf numFmtId="170" fontId="32" fillId="6" borderId="63" xfId="10" applyNumberFormat="1" applyFont="1" applyFill="1" applyBorder="1" applyAlignment="1" applyProtection="1">
      <alignment horizontal="center" vertical="center"/>
      <protection hidden="1"/>
    </xf>
    <xf numFmtId="165" fontId="29" fillId="3" borderId="0" xfId="0" applyFont="1" applyFill="1" applyBorder="1" applyAlignment="1" applyProtection="1">
      <alignment vertical="center"/>
      <protection hidden="1"/>
    </xf>
    <xf numFmtId="3" fontId="12" fillId="4" borderId="12" xfId="7" applyFont="1" applyFill="1" applyBorder="1" applyAlignment="1" applyProtection="1">
      <alignment vertical="center"/>
      <protection hidden="1"/>
    </xf>
    <xf numFmtId="3" fontId="12" fillId="4" borderId="14" xfId="7" applyFont="1" applyFill="1" applyBorder="1" applyAlignment="1" applyProtection="1">
      <alignment vertical="center"/>
      <protection hidden="1"/>
    </xf>
    <xf numFmtId="180" fontId="5" fillId="9" borderId="0" xfId="7" applyNumberFormat="1" applyFont="1" applyFill="1" applyBorder="1" applyAlignment="1" applyProtection="1">
      <alignment horizontal="center" vertical="center"/>
      <protection locked="0"/>
    </xf>
    <xf numFmtId="10" fontId="5" fillId="3" borderId="0" xfId="0" applyNumberFormat="1" applyFont="1" applyFill="1" applyBorder="1" applyAlignment="1" applyProtection="1">
      <alignment horizontal="center" vertical="center"/>
      <protection locked="0"/>
    </xf>
    <xf numFmtId="165" fontId="45" fillId="3" borderId="9" xfId="0" applyFont="1" applyFill="1" applyBorder="1" applyProtection="1">
      <protection hidden="1"/>
    </xf>
    <xf numFmtId="165" fontId="4" fillId="11" borderId="0" xfId="0" applyFont="1" applyFill="1" applyProtection="1">
      <protection hidden="1"/>
    </xf>
    <xf numFmtId="165" fontId="6" fillId="5" borderId="41" xfId="0" applyFont="1" applyFill="1" applyBorder="1" applyProtection="1">
      <protection hidden="1"/>
    </xf>
    <xf numFmtId="165" fontId="6" fillId="9" borderId="41" xfId="0" applyFont="1" applyFill="1" applyBorder="1" applyProtection="1">
      <protection hidden="1"/>
    </xf>
    <xf numFmtId="165" fontId="6" fillId="3" borderId="53" xfId="0" applyFont="1" applyFill="1" applyBorder="1" applyProtection="1">
      <protection hidden="1"/>
    </xf>
    <xf numFmtId="165" fontId="6" fillId="4" borderId="48" xfId="0" applyFont="1" applyFill="1" applyBorder="1" applyProtection="1">
      <protection hidden="1"/>
    </xf>
    <xf numFmtId="165" fontId="6" fillId="8" borderId="48" xfId="0" applyFont="1" applyFill="1" applyBorder="1" applyProtection="1">
      <protection hidden="1"/>
    </xf>
    <xf numFmtId="165" fontId="6" fillId="7" borderId="48" xfId="0" applyFont="1" applyFill="1" applyBorder="1" applyProtection="1">
      <protection hidden="1"/>
    </xf>
    <xf numFmtId="165" fontId="6" fillId="10" borderId="56" xfId="0" applyFont="1" applyFill="1" applyBorder="1" applyProtection="1">
      <protection hidden="1"/>
    </xf>
    <xf numFmtId="10" fontId="5" fillId="9" borderId="83" xfId="0" applyNumberFormat="1" applyFont="1" applyFill="1" applyBorder="1" applyAlignment="1" applyProtection="1">
      <alignment horizontal="center" vertical="center"/>
      <protection locked="0"/>
    </xf>
    <xf numFmtId="10" fontId="5" fillId="9" borderId="84" xfId="0" applyNumberFormat="1" applyFont="1" applyFill="1" applyBorder="1" applyAlignment="1" applyProtection="1">
      <alignment horizontal="center" vertical="center"/>
      <protection locked="0"/>
    </xf>
    <xf numFmtId="9" fontId="5" fillId="9" borderId="84" xfId="10" applyFont="1" applyFill="1" applyBorder="1" applyAlignment="1" applyProtection="1">
      <alignment horizontal="center" vertical="center"/>
      <protection locked="0"/>
    </xf>
    <xf numFmtId="165" fontId="13" fillId="0" borderId="0" xfId="0" applyFont="1" applyFill="1" applyBorder="1" applyAlignment="1" applyProtection="1">
      <alignment vertical="center"/>
      <protection hidden="1"/>
    </xf>
    <xf numFmtId="165" fontId="5" fillId="0" borderId="0" xfId="0" applyFont="1"/>
    <xf numFmtId="10" fontId="5" fillId="12" borderId="0" xfId="0" applyNumberFormat="1" applyFont="1" applyFill="1" applyBorder="1" applyAlignment="1" applyProtection="1">
      <alignment horizontal="center" vertical="center"/>
      <protection locked="0"/>
    </xf>
    <xf numFmtId="165" fontId="5" fillId="12" borderId="0" xfId="0" applyFont="1" applyFill="1" applyBorder="1" applyAlignment="1" applyProtection="1">
      <alignment vertical="center"/>
      <protection hidden="1"/>
    </xf>
    <xf numFmtId="165" fontId="6" fillId="12" borderId="0" xfId="0" applyFont="1" applyFill="1" applyBorder="1" applyAlignment="1" applyProtection="1">
      <alignment vertical="center"/>
      <protection hidden="1"/>
    </xf>
    <xf numFmtId="165" fontId="5" fillId="12" borderId="84" xfId="0" applyFont="1" applyFill="1" applyBorder="1" applyAlignment="1" applyProtection="1">
      <alignment vertical="center"/>
      <protection hidden="1"/>
    </xf>
    <xf numFmtId="165" fontId="6" fillId="12" borderId="84" xfId="0" applyFont="1" applyFill="1" applyBorder="1" applyAlignment="1" applyProtection="1">
      <alignment vertical="center"/>
      <protection hidden="1"/>
    </xf>
    <xf numFmtId="3" fontId="52" fillId="13" borderId="0" xfId="8" applyFont="1" applyFill="1" applyBorder="1" applyAlignment="1" applyProtection="1">
      <alignment vertical="center"/>
      <protection hidden="1"/>
    </xf>
    <xf numFmtId="3" fontId="52" fillId="14" borderId="0" xfId="8" applyFont="1" applyFill="1" applyBorder="1" applyAlignment="1" applyProtection="1">
      <alignment vertical="center"/>
      <protection hidden="1"/>
    </xf>
    <xf numFmtId="165" fontId="32" fillId="13" borderId="4" xfId="0" applyFont="1" applyFill="1" applyBorder="1" applyAlignment="1">
      <alignment horizontal="center"/>
    </xf>
    <xf numFmtId="165" fontId="29" fillId="0" borderId="0" xfId="0" applyFont="1"/>
    <xf numFmtId="165" fontId="53" fillId="0" borderId="0" xfId="0" applyFont="1"/>
    <xf numFmtId="165" fontId="32" fillId="12" borderId="83" xfId="0" applyFont="1" applyFill="1" applyBorder="1" applyAlignment="1">
      <alignment wrapText="1"/>
    </xf>
    <xf numFmtId="165" fontId="29" fillId="12" borderId="84" xfId="0" applyFont="1" applyFill="1" applyBorder="1" applyAlignment="1">
      <alignment wrapText="1"/>
    </xf>
    <xf numFmtId="165" fontId="32" fillId="12" borderId="84" xfId="0" applyFont="1" applyFill="1" applyBorder="1" applyAlignment="1">
      <alignment wrapText="1"/>
    </xf>
    <xf numFmtId="165" fontId="44" fillId="13" borderId="85" xfId="0" applyFont="1" applyFill="1" applyBorder="1" applyAlignment="1">
      <alignment horizontal="center" wrapText="1"/>
    </xf>
    <xf numFmtId="165" fontId="44" fillId="13" borderId="86" xfId="0" applyFont="1" applyFill="1" applyBorder="1" applyAlignment="1">
      <alignment horizontal="center" wrapText="1"/>
    </xf>
    <xf numFmtId="165" fontId="7" fillId="0" borderId="0" xfId="0" applyFont="1"/>
    <xf numFmtId="3" fontId="38" fillId="4" borderId="12" xfId="7" applyFont="1" applyFill="1" applyBorder="1" applyAlignment="1" applyProtection="1">
      <alignment vertical="center"/>
      <protection hidden="1"/>
    </xf>
    <xf numFmtId="3" fontId="13" fillId="3" borderId="53" xfId="7" applyFont="1" applyFill="1" applyBorder="1" applyAlignment="1" applyProtection="1">
      <alignment horizontal="center" vertical="center" wrapText="1"/>
      <protection hidden="1"/>
    </xf>
    <xf numFmtId="3" fontId="13" fillId="3" borderId="52" xfId="7" applyFont="1" applyFill="1" applyBorder="1" applyAlignment="1" applyProtection="1">
      <alignment horizontal="center" vertical="center" wrapText="1"/>
      <protection hidden="1"/>
    </xf>
    <xf numFmtId="3" fontId="13" fillId="3" borderId="62" xfId="7" applyFont="1" applyFill="1" applyBorder="1" applyAlignment="1" applyProtection="1">
      <alignment horizontal="center" vertical="center" wrapText="1"/>
      <protection hidden="1"/>
    </xf>
    <xf numFmtId="3" fontId="13" fillId="3" borderId="64" xfId="7" applyFont="1" applyFill="1" applyBorder="1" applyAlignment="1" applyProtection="1">
      <alignment horizontal="center" vertical="center" wrapText="1"/>
      <protection hidden="1"/>
    </xf>
    <xf numFmtId="49" fontId="8" fillId="0" borderId="0" xfId="0" applyNumberFormat="1" applyFont="1"/>
    <xf numFmtId="3" fontId="44" fillId="13" borderId="0" xfId="8" applyFont="1" applyFill="1" applyBorder="1" applyAlignment="1" applyProtection="1">
      <alignment vertical="center"/>
      <protection hidden="1"/>
    </xf>
    <xf numFmtId="165" fontId="34" fillId="3" borderId="0" xfId="0" applyFont="1" applyFill="1" applyBorder="1" applyAlignment="1" applyProtection="1">
      <alignment horizontal="center" vertical="center" wrapText="1"/>
      <protection hidden="1"/>
    </xf>
    <xf numFmtId="165" fontId="34" fillId="3" borderId="0" xfId="0" applyFont="1" applyFill="1" applyBorder="1" applyAlignment="1" applyProtection="1">
      <alignment horizontal="right" vertical="center"/>
      <protection hidden="1"/>
    </xf>
    <xf numFmtId="165" fontId="34" fillId="3" borderId="0" xfId="0" applyFont="1" applyFill="1" applyBorder="1" applyAlignment="1" applyProtection="1">
      <alignment vertical="center"/>
      <protection hidden="1"/>
    </xf>
    <xf numFmtId="165" fontId="12" fillId="3" borderId="0" xfId="0" applyFont="1" applyFill="1" applyBorder="1" applyAlignment="1" applyProtection="1">
      <alignment horizontal="left" vertical="center"/>
      <protection hidden="1"/>
    </xf>
    <xf numFmtId="165" fontId="6" fillId="3" borderId="2" xfId="0" applyFont="1" applyFill="1" applyBorder="1" applyAlignment="1" applyProtection="1">
      <alignment horizontal="left" vertical="center"/>
      <protection hidden="1"/>
    </xf>
    <xf numFmtId="165" fontId="6" fillId="3" borderId="0" xfId="0" applyFont="1" applyFill="1" applyBorder="1" applyAlignment="1" applyProtection="1">
      <alignment horizontal="left" vertical="center"/>
      <protection hidden="1"/>
    </xf>
    <xf numFmtId="165" fontId="6" fillId="3" borderId="2" xfId="0" applyFont="1" applyFill="1" applyBorder="1" applyAlignment="1" applyProtection="1">
      <alignment vertical="center" wrapText="1"/>
      <protection hidden="1"/>
    </xf>
    <xf numFmtId="165" fontId="12" fillId="3" borderId="12" xfId="0" applyFont="1" applyFill="1" applyBorder="1" applyAlignment="1" applyProtection="1">
      <alignment horizontal="left" vertical="center"/>
      <protection hidden="1"/>
    </xf>
    <xf numFmtId="165" fontId="12" fillId="3" borderId="4" xfId="0" applyFont="1" applyFill="1" applyBorder="1" applyAlignment="1" applyProtection="1">
      <alignment horizontal="left" vertical="center"/>
      <protection hidden="1"/>
    </xf>
    <xf numFmtId="165" fontId="4" fillId="3" borderId="42" xfId="0" applyFont="1" applyFill="1" applyBorder="1" applyAlignment="1" applyProtection="1">
      <alignment horizontal="center" vertical="center"/>
      <protection hidden="1"/>
    </xf>
    <xf numFmtId="165" fontId="12" fillId="4" borderId="43" xfId="0" applyFont="1" applyFill="1" applyBorder="1" applyAlignment="1" applyProtection="1">
      <alignment vertical="center"/>
      <protection hidden="1"/>
    </xf>
    <xf numFmtId="165" fontId="12" fillId="4" borderId="69" xfId="0" applyFont="1" applyFill="1" applyBorder="1" applyAlignment="1" applyProtection="1">
      <alignment vertical="center"/>
      <protection hidden="1"/>
    </xf>
    <xf numFmtId="165" fontId="12" fillId="4" borderId="58" xfId="0" applyFont="1" applyFill="1" applyBorder="1" applyAlignment="1" applyProtection="1">
      <alignment vertical="center"/>
      <protection hidden="1"/>
    </xf>
    <xf numFmtId="165" fontId="12" fillId="4" borderId="66" xfId="0" applyFont="1" applyFill="1" applyBorder="1" applyAlignment="1" applyProtection="1">
      <alignment vertical="center"/>
      <protection hidden="1"/>
    </xf>
    <xf numFmtId="165" fontId="4" fillId="3" borderId="5" xfId="0" applyFont="1" applyFill="1" applyBorder="1" applyAlignment="1" applyProtection="1">
      <alignment horizontal="center" vertical="center"/>
      <protection hidden="1"/>
    </xf>
    <xf numFmtId="165" fontId="6" fillId="3" borderId="51" xfId="0" applyFont="1" applyFill="1" applyBorder="1" applyAlignment="1" applyProtection="1">
      <alignment vertical="center" wrapText="1"/>
      <protection hidden="1"/>
    </xf>
    <xf numFmtId="165" fontId="6" fillId="3" borderId="46" xfId="0" applyFont="1" applyFill="1" applyBorder="1" applyAlignment="1" applyProtection="1">
      <alignment vertical="center" wrapText="1"/>
      <protection hidden="1"/>
    </xf>
    <xf numFmtId="165" fontId="6" fillId="3" borderId="72" xfId="0" applyFont="1" applyFill="1" applyBorder="1" applyAlignment="1" applyProtection="1">
      <alignment horizontal="left" vertical="center"/>
      <protection hidden="1"/>
    </xf>
    <xf numFmtId="165" fontId="5" fillId="3" borderId="79" xfId="0" applyFont="1" applyFill="1" applyBorder="1" applyAlignment="1" applyProtection="1">
      <alignment vertical="center"/>
      <protection hidden="1"/>
    </xf>
    <xf numFmtId="165" fontId="5" fillId="3" borderId="0" xfId="0" applyFont="1" applyFill="1" applyBorder="1" applyAlignment="1" applyProtection="1">
      <alignment horizontal="center" vertical="center"/>
      <protection hidden="1"/>
    </xf>
    <xf numFmtId="165" fontId="5" fillId="3" borderId="82" xfId="0" applyFont="1" applyFill="1" applyBorder="1" applyAlignment="1" applyProtection="1">
      <alignment vertical="center"/>
      <protection hidden="1"/>
    </xf>
    <xf numFmtId="165" fontId="11" fillId="3" borderId="4" xfId="0" applyFont="1" applyFill="1" applyBorder="1" applyAlignment="1" applyProtection="1">
      <alignment horizontal="right" vertical="center"/>
      <protection hidden="1"/>
    </xf>
    <xf numFmtId="165" fontId="11" fillId="3" borderId="9" xfId="0" applyFont="1" applyFill="1" applyBorder="1" applyAlignment="1" applyProtection="1">
      <alignment horizontal="right" vertical="center"/>
      <protection hidden="1"/>
    </xf>
    <xf numFmtId="165" fontId="11" fillId="3" borderId="41" xfId="0" applyFont="1" applyFill="1" applyBorder="1" applyAlignment="1" applyProtection="1">
      <alignment vertical="center"/>
      <protection hidden="1"/>
    </xf>
    <xf numFmtId="165" fontId="11" fillId="3" borderId="4" xfId="0" applyFont="1" applyFill="1" applyBorder="1" applyAlignment="1" applyProtection="1">
      <alignment vertical="center"/>
      <protection hidden="1"/>
    </xf>
    <xf numFmtId="165" fontId="11" fillId="3" borderId="42" xfId="0" applyFont="1" applyFill="1" applyBorder="1" applyAlignment="1" applyProtection="1">
      <alignment vertical="center"/>
      <protection hidden="1"/>
    </xf>
    <xf numFmtId="165" fontId="11" fillId="3" borderId="5" xfId="0" applyFont="1" applyFill="1" applyBorder="1" applyAlignment="1" applyProtection="1">
      <alignment vertical="center"/>
      <protection hidden="1"/>
    </xf>
    <xf numFmtId="10" fontId="5" fillId="3" borderId="0" xfId="0" applyNumberFormat="1" applyFont="1" applyFill="1" applyBorder="1" applyAlignment="1" applyProtection="1">
      <alignment horizontal="center" vertical="center"/>
      <protection hidden="1"/>
    </xf>
    <xf numFmtId="165" fontId="4" fillId="3" borderId="41" xfId="0" applyFont="1" applyFill="1" applyBorder="1" applyAlignment="1" applyProtection="1">
      <alignment horizontal="center" vertical="center" wrapText="1"/>
      <protection hidden="1"/>
    </xf>
    <xf numFmtId="180" fontId="5" fillId="9" borderId="0" xfId="7" applyNumberFormat="1" applyFont="1" applyFill="1" applyBorder="1" applyAlignment="1" applyProtection="1">
      <alignment horizontal="center" vertical="center"/>
      <protection hidden="1"/>
    </xf>
    <xf numFmtId="165" fontId="4" fillId="3" borderId="4" xfId="0" applyFont="1" applyFill="1" applyBorder="1" applyAlignment="1" applyProtection="1">
      <alignment horizontal="center" vertical="center"/>
      <protection hidden="1"/>
    </xf>
    <xf numFmtId="10" fontId="5" fillId="9" borderId="9" xfId="10" applyNumberFormat="1" applyFont="1" applyFill="1" applyBorder="1" applyAlignment="1" applyProtection="1">
      <alignment horizontal="center" vertical="center" wrapText="1"/>
      <protection locked="0"/>
    </xf>
    <xf numFmtId="10" fontId="5" fillId="9" borderId="25" xfId="10" applyNumberFormat="1" applyFont="1" applyFill="1" applyBorder="1" applyAlignment="1" applyProtection="1">
      <alignment horizontal="center" vertical="center" wrapText="1"/>
      <protection locked="0"/>
    </xf>
    <xf numFmtId="168" fontId="34" fillId="4" borderId="7" xfId="0" applyNumberFormat="1" applyFont="1" applyFill="1" applyBorder="1" applyAlignment="1" applyProtection="1">
      <alignment vertical="center"/>
      <protection hidden="1"/>
    </xf>
    <xf numFmtId="168" fontId="34" fillId="4" borderId="58" xfId="0" applyNumberFormat="1" applyFont="1" applyFill="1" applyBorder="1" applyAlignment="1" applyProtection="1">
      <alignment vertical="center"/>
      <protection hidden="1"/>
    </xf>
    <xf numFmtId="184" fontId="5" fillId="3" borderId="71" xfId="9" applyNumberFormat="1" applyFont="1" applyFill="1" applyBorder="1" applyAlignment="1" applyProtection="1">
      <alignment horizontal="center" vertical="center" wrapText="1"/>
      <protection hidden="1"/>
    </xf>
    <xf numFmtId="184" fontId="5" fillId="3" borderId="50" xfId="9" applyNumberFormat="1" applyFont="1" applyFill="1" applyBorder="1" applyAlignment="1" applyProtection="1">
      <alignment horizontal="center" vertical="center" wrapText="1"/>
      <protection hidden="1"/>
    </xf>
    <xf numFmtId="184" fontId="5" fillId="3" borderId="49" xfId="9" applyNumberFormat="1" applyFont="1" applyFill="1" applyBorder="1" applyAlignment="1" applyProtection="1">
      <alignment horizontal="center" vertical="center" wrapText="1"/>
      <protection hidden="1"/>
    </xf>
    <xf numFmtId="7" fontId="5" fillId="5" borderId="71" xfId="9" applyNumberFormat="1" applyFont="1" applyFill="1" applyBorder="1" applyAlignment="1" applyProtection="1">
      <alignment horizontal="center" vertical="center" wrapText="1"/>
      <protection locked="0"/>
    </xf>
    <xf numFmtId="7" fontId="5" fillId="3" borderId="50" xfId="9" applyNumberFormat="1" applyFont="1" applyFill="1" applyBorder="1" applyAlignment="1" applyProtection="1">
      <alignment horizontal="center" vertical="center" wrapText="1"/>
      <protection hidden="1"/>
    </xf>
    <xf numFmtId="7" fontId="5" fillId="5" borderId="49" xfId="9" applyNumberFormat="1" applyFont="1" applyFill="1" applyBorder="1" applyAlignment="1" applyProtection="1">
      <alignment horizontal="center" vertical="center" wrapText="1"/>
      <protection locked="0"/>
    </xf>
    <xf numFmtId="10" fontId="5" fillId="5" borderId="68" xfId="9" applyNumberFormat="1" applyFont="1" applyFill="1" applyBorder="1" applyAlignment="1" applyProtection="1">
      <alignment horizontal="center" vertical="center" wrapText="1"/>
      <protection locked="0"/>
    </xf>
    <xf numFmtId="10" fontId="5" fillId="3" borderId="39" xfId="9" applyNumberFormat="1" applyFont="1" applyFill="1" applyBorder="1" applyAlignment="1" applyProtection="1">
      <alignment vertical="center" wrapText="1"/>
      <protection hidden="1"/>
    </xf>
    <xf numFmtId="10" fontId="5" fillId="5" borderId="38" xfId="9" applyNumberFormat="1" applyFont="1" applyFill="1" applyBorder="1" applyAlignment="1" applyProtection="1">
      <alignment horizontal="center" vertical="center" wrapText="1"/>
      <protection locked="0"/>
    </xf>
    <xf numFmtId="10" fontId="5" fillId="9" borderId="68" xfId="9" applyNumberFormat="1" applyFont="1" applyFill="1" applyBorder="1" applyAlignment="1" applyProtection="1">
      <alignment horizontal="center" vertical="center" wrapText="1"/>
      <protection locked="0"/>
    </xf>
    <xf numFmtId="10" fontId="5" fillId="3" borderId="47" xfId="9" applyNumberFormat="1" applyFont="1" applyFill="1" applyBorder="1" applyAlignment="1" applyProtection="1">
      <alignment vertical="center" wrapText="1"/>
      <protection hidden="1"/>
    </xf>
    <xf numFmtId="172" fontId="5" fillId="3" borderId="0" xfId="6" applyNumberFormat="1" applyFont="1" applyFill="1" applyBorder="1" applyAlignment="1" applyProtection="1">
      <alignment vertical="center"/>
      <protection hidden="1"/>
    </xf>
    <xf numFmtId="172" fontId="11" fillId="3" borderId="7" xfId="6" applyNumberFormat="1" applyFont="1" applyFill="1" applyBorder="1" applyAlignment="1" applyProtection="1">
      <alignment vertical="center"/>
      <protection hidden="1"/>
    </xf>
    <xf numFmtId="172" fontId="4" fillId="3" borderId="13" xfId="6" applyNumberFormat="1" applyFont="1" applyFill="1" applyBorder="1" applyAlignment="1" applyProtection="1">
      <alignment horizontal="center" vertical="center" wrapText="1"/>
      <protection hidden="1"/>
    </xf>
    <xf numFmtId="166" fontId="11" fillId="3" borderId="17" xfId="1" applyNumberFormat="1" applyFont="1" applyFill="1" applyBorder="1" applyAlignment="1" applyProtection="1">
      <alignment horizontal="center" vertical="center"/>
      <protection hidden="1"/>
    </xf>
    <xf numFmtId="165" fontId="4" fillId="3" borderId="52" xfId="0" applyFont="1" applyFill="1" applyBorder="1" applyAlignment="1" applyProtection="1">
      <alignment horizontal="center" vertical="center"/>
      <protection hidden="1"/>
    </xf>
    <xf numFmtId="168" fontId="11" fillId="6" borderId="56" xfId="0" applyNumberFormat="1" applyFont="1" applyFill="1" applyBorder="1" applyAlignment="1" applyProtection="1">
      <alignment vertical="center"/>
      <protection hidden="1"/>
    </xf>
    <xf numFmtId="168" fontId="5" fillId="3" borderId="48" xfId="0" applyNumberFormat="1" applyFont="1" applyFill="1" applyBorder="1" applyAlignment="1" applyProtection="1">
      <alignment horizontal="right" vertical="center"/>
      <protection hidden="1"/>
    </xf>
    <xf numFmtId="168" fontId="13" fillId="3" borderId="87" xfId="0" applyNumberFormat="1" applyFont="1" applyFill="1" applyBorder="1" applyAlignment="1" applyProtection="1">
      <alignment horizontal="right" vertical="center"/>
      <protection hidden="1"/>
    </xf>
    <xf numFmtId="168" fontId="11" fillId="8" borderId="35" xfId="0" applyNumberFormat="1" applyFont="1" applyFill="1" applyBorder="1" applyAlignment="1" applyProtection="1">
      <alignment horizontal="right" vertical="center"/>
      <protection hidden="1"/>
    </xf>
    <xf numFmtId="168" fontId="11" fillId="8" borderId="36" xfId="0" applyNumberFormat="1" applyFont="1" applyFill="1" applyBorder="1" applyAlignment="1" applyProtection="1">
      <alignment horizontal="right" vertical="center"/>
      <protection hidden="1"/>
    </xf>
    <xf numFmtId="168" fontId="5" fillId="3" borderId="87" xfId="0" applyNumberFormat="1" applyFont="1" applyFill="1" applyBorder="1" applyAlignment="1" applyProtection="1">
      <alignment horizontal="right" vertical="center"/>
      <protection hidden="1"/>
    </xf>
    <xf numFmtId="168" fontId="5" fillId="3" borderId="0" xfId="0" applyNumberFormat="1" applyFont="1" applyFill="1" applyBorder="1" applyAlignment="1" applyProtection="1">
      <alignment horizontal="right" vertical="center"/>
      <protection hidden="1"/>
    </xf>
    <xf numFmtId="168" fontId="11" fillId="8" borderId="4" xfId="0" applyNumberFormat="1" applyFont="1" applyFill="1" applyBorder="1" applyAlignment="1" applyProtection="1">
      <alignment horizontal="right" vertical="center"/>
      <protection hidden="1"/>
    </xf>
    <xf numFmtId="168" fontId="5" fillId="3" borderId="2" xfId="0" applyNumberFormat="1" applyFont="1" applyFill="1" applyBorder="1" applyAlignment="1" applyProtection="1">
      <alignment horizontal="right" vertical="center"/>
      <protection hidden="1"/>
    </xf>
    <xf numFmtId="168" fontId="34" fillId="4" borderId="87" xfId="0" applyNumberFormat="1" applyFont="1" applyFill="1" applyBorder="1" applyAlignment="1" applyProtection="1">
      <alignment horizontal="right" vertical="center"/>
      <protection hidden="1"/>
    </xf>
    <xf numFmtId="168" fontId="34" fillId="4" borderId="0" xfId="0" applyNumberFormat="1" applyFont="1" applyFill="1" applyBorder="1" applyAlignment="1" applyProtection="1">
      <alignment horizontal="right" vertical="center"/>
      <protection hidden="1"/>
    </xf>
    <xf numFmtId="168" fontId="34" fillId="15" borderId="37" xfId="0" applyNumberFormat="1" applyFont="1" applyFill="1" applyBorder="1" applyAlignment="1" applyProtection="1">
      <alignment horizontal="right" vertical="center"/>
      <protection hidden="1"/>
    </xf>
    <xf numFmtId="168" fontId="34" fillId="4" borderId="77" xfId="0" applyNumberFormat="1" applyFont="1" applyFill="1" applyBorder="1" applyAlignment="1" applyProtection="1">
      <alignment horizontal="right" vertical="center"/>
      <protection hidden="1"/>
    </xf>
    <xf numFmtId="168" fontId="34" fillId="4" borderId="7" xfId="0" applyNumberFormat="1" applyFont="1" applyFill="1" applyBorder="1" applyAlignment="1" applyProtection="1">
      <alignment horizontal="right" vertical="center"/>
      <protection hidden="1"/>
    </xf>
    <xf numFmtId="168" fontId="34" fillId="4" borderId="45" xfId="0" applyNumberFormat="1" applyFont="1" applyFill="1" applyBorder="1" applyAlignment="1" applyProtection="1">
      <alignment horizontal="right" vertical="center"/>
      <protection hidden="1"/>
    </xf>
    <xf numFmtId="168" fontId="11" fillId="7" borderId="37" xfId="0" applyNumberFormat="1" applyFont="1" applyFill="1" applyBorder="1" applyAlignment="1" applyProtection="1">
      <alignment horizontal="right" vertical="center"/>
      <protection hidden="1"/>
    </xf>
    <xf numFmtId="168" fontId="11" fillId="7" borderId="58" xfId="0" applyNumberFormat="1" applyFont="1" applyFill="1" applyBorder="1" applyAlignment="1" applyProtection="1">
      <alignment horizontal="right" vertical="center"/>
      <protection hidden="1"/>
    </xf>
    <xf numFmtId="165" fontId="34" fillId="4" borderId="87" xfId="0" applyFont="1" applyFill="1" applyBorder="1" applyAlignment="1" applyProtection="1">
      <alignment horizontal="right" vertical="center"/>
      <protection hidden="1"/>
    </xf>
    <xf numFmtId="168" fontId="13" fillId="8" borderId="13" xfId="0" applyNumberFormat="1" applyFont="1" applyFill="1" applyBorder="1" applyAlignment="1" applyProtection="1">
      <alignment horizontal="right" vertical="center"/>
      <protection hidden="1"/>
    </xf>
    <xf numFmtId="168" fontId="13" fillId="8" borderId="14" xfId="0" applyNumberFormat="1" applyFont="1" applyFill="1" applyBorder="1" applyAlignment="1" applyProtection="1">
      <alignment horizontal="right" vertical="center"/>
      <protection hidden="1"/>
    </xf>
    <xf numFmtId="168" fontId="29" fillId="3" borderId="15" xfId="0" applyNumberFormat="1" applyFont="1" applyFill="1" applyBorder="1" applyAlignment="1" applyProtection="1">
      <alignment horizontal="right" vertical="center"/>
      <protection hidden="1"/>
    </xf>
    <xf numFmtId="168" fontId="29" fillId="3" borderId="1" xfId="0" applyNumberFormat="1" applyFont="1" applyFill="1" applyBorder="1" applyAlignment="1" applyProtection="1">
      <alignment horizontal="right" vertical="center"/>
      <protection hidden="1"/>
    </xf>
    <xf numFmtId="168" fontId="13" fillId="8" borderId="42" xfId="0" applyNumberFormat="1" applyFont="1" applyFill="1" applyBorder="1" applyAlignment="1" applyProtection="1">
      <alignment horizontal="right" vertical="center"/>
      <protection hidden="1"/>
    </xf>
    <xf numFmtId="168" fontId="13" fillId="8" borderId="5" xfId="0" applyNumberFormat="1" applyFont="1" applyFill="1" applyBorder="1" applyAlignment="1" applyProtection="1">
      <alignment horizontal="right" vertical="center"/>
      <protection hidden="1"/>
    </xf>
    <xf numFmtId="168" fontId="29" fillId="3" borderId="63" xfId="0" applyNumberFormat="1" applyFont="1" applyFill="1" applyBorder="1" applyAlignment="1" applyProtection="1">
      <alignment horizontal="right" vertical="center"/>
      <protection hidden="1"/>
    </xf>
    <xf numFmtId="168" fontId="29" fillId="3" borderId="65" xfId="0" applyNumberFormat="1" applyFont="1" applyFill="1" applyBorder="1" applyAlignment="1" applyProtection="1">
      <alignment horizontal="right" vertical="center"/>
      <protection hidden="1"/>
    </xf>
    <xf numFmtId="168" fontId="5" fillId="3" borderId="15" xfId="0" applyNumberFormat="1" applyFont="1" applyFill="1" applyBorder="1" applyAlignment="1" applyProtection="1">
      <alignment horizontal="right" vertical="center"/>
      <protection hidden="1"/>
    </xf>
    <xf numFmtId="168" fontId="5" fillId="3" borderId="1" xfId="0" applyNumberFormat="1" applyFont="1" applyFill="1" applyBorder="1" applyAlignment="1" applyProtection="1">
      <alignment horizontal="right" vertical="center"/>
      <protection hidden="1"/>
    </xf>
    <xf numFmtId="168" fontId="13" fillId="7" borderId="33" xfId="0" applyNumberFormat="1" applyFont="1" applyFill="1" applyBorder="1" applyAlignment="1" applyProtection="1">
      <alignment horizontal="right" vertical="center"/>
      <protection hidden="1"/>
    </xf>
    <xf numFmtId="168" fontId="13" fillId="7" borderId="34" xfId="0" applyNumberFormat="1" applyFont="1" applyFill="1" applyBorder="1" applyAlignment="1" applyProtection="1">
      <alignment horizontal="right" vertical="center"/>
      <protection hidden="1"/>
    </xf>
    <xf numFmtId="175" fontId="5" fillId="3" borderId="0" xfId="10" applyNumberFormat="1" applyFont="1" applyFill="1" applyBorder="1" applyAlignment="1" applyProtection="1">
      <alignment horizontal="center" vertical="center"/>
      <protection hidden="1"/>
    </xf>
    <xf numFmtId="185" fontId="5" fillId="3" borderId="0" xfId="5" applyNumberFormat="1" applyFont="1" applyFill="1" applyBorder="1" applyAlignment="1" applyProtection="1">
      <alignment horizontal="center" vertical="center"/>
      <protection hidden="1"/>
    </xf>
    <xf numFmtId="178" fontId="13" fillId="3" borderId="53" xfId="7" applyNumberFormat="1" applyFont="1" applyFill="1" applyBorder="1" applyAlignment="1" applyProtection="1">
      <alignment horizontal="right" vertical="center" wrapText="1"/>
      <protection hidden="1"/>
    </xf>
    <xf numFmtId="178" fontId="13" fillId="3" borderId="52" xfId="7" applyNumberFormat="1" applyFont="1" applyFill="1" applyBorder="1" applyAlignment="1" applyProtection="1">
      <alignment horizontal="right" vertical="center" wrapText="1"/>
      <protection hidden="1"/>
    </xf>
    <xf numFmtId="178" fontId="13" fillId="3" borderId="62" xfId="7" applyNumberFormat="1" applyFont="1" applyFill="1" applyBorder="1" applyAlignment="1" applyProtection="1">
      <alignment horizontal="right" vertical="center" wrapText="1"/>
      <protection hidden="1"/>
    </xf>
    <xf numFmtId="178" fontId="13" fillId="3" borderId="64" xfId="7" applyNumberFormat="1" applyFont="1" applyFill="1" applyBorder="1" applyAlignment="1" applyProtection="1">
      <alignment horizontal="right" vertical="center" wrapText="1"/>
      <protection hidden="1"/>
    </xf>
    <xf numFmtId="178" fontId="5" fillId="5" borderId="48" xfId="7" applyNumberFormat="1" applyFont="1" applyFill="1" applyBorder="1" applyAlignment="1" applyProtection="1">
      <alignment horizontal="right" vertical="center"/>
      <protection locked="0"/>
    </xf>
    <xf numFmtId="180" fontId="5" fillId="9" borderId="0" xfId="7" applyNumberFormat="1" applyFont="1" applyFill="1" applyBorder="1" applyAlignment="1" applyProtection="1">
      <alignment horizontal="right" vertical="center"/>
      <protection locked="0"/>
    </xf>
    <xf numFmtId="178" fontId="5" fillId="3" borderId="15" xfId="7" applyNumberFormat="1" applyFont="1" applyFill="1" applyBorder="1" applyAlignment="1" applyProtection="1">
      <alignment horizontal="right" vertical="center"/>
      <protection hidden="1"/>
    </xf>
    <xf numFmtId="178" fontId="5" fillId="3" borderId="1" xfId="7" applyNumberFormat="1" applyFont="1" applyFill="1" applyBorder="1" applyAlignment="1" applyProtection="1">
      <alignment horizontal="right" vertical="center"/>
      <protection hidden="1"/>
    </xf>
    <xf numFmtId="178" fontId="5" fillId="3" borderId="81" xfId="7" applyNumberFormat="1" applyFont="1" applyFill="1" applyBorder="1" applyAlignment="1" applyProtection="1">
      <alignment horizontal="right" vertical="center"/>
      <protection hidden="1"/>
    </xf>
    <xf numFmtId="178" fontId="13" fillId="3" borderId="48" xfId="7" applyNumberFormat="1" applyFont="1" applyFill="1" applyBorder="1" applyAlignment="1" applyProtection="1">
      <alignment horizontal="right" vertical="center" wrapText="1"/>
      <protection hidden="1"/>
    </xf>
    <xf numFmtId="178" fontId="23" fillId="3" borderId="0" xfId="7" applyNumberFormat="1" applyFont="1" applyFill="1" applyBorder="1" applyAlignment="1" applyProtection="1">
      <alignment horizontal="right" vertical="center" wrapText="1"/>
      <protection hidden="1"/>
    </xf>
    <xf numFmtId="178" fontId="13" fillId="3" borderId="15" xfId="7" applyNumberFormat="1" applyFont="1" applyFill="1" applyBorder="1" applyAlignment="1" applyProtection="1">
      <alignment horizontal="right" vertical="center" wrapText="1"/>
      <protection hidden="1"/>
    </xf>
    <xf numFmtId="178" fontId="13" fillId="3" borderId="1" xfId="7" applyNumberFormat="1" applyFont="1" applyFill="1" applyBorder="1" applyAlignment="1" applyProtection="1">
      <alignment horizontal="right" vertical="center" wrapText="1"/>
      <protection hidden="1"/>
    </xf>
    <xf numFmtId="178" fontId="5" fillId="3" borderId="0" xfId="7" applyNumberFormat="1" applyFont="1" applyFill="1" applyBorder="1" applyAlignment="1" applyProtection="1">
      <alignment horizontal="right" vertical="center"/>
      <protection hidden="1"/>
    </xf>
    <xf numFmtId="178" fontId="13" fillId="3" borderId="0" xfId="7" applyNumberFormat="1" applyFont="1" applyFill="1" applyBorder="1" applyAlignment="1" applyProtection="1">
      <alignment horizontal="right" vertical="center" wrapText="1"/>
      <protection hidden="1"/>
    </xf>
    <xf numFmtId="178" fontId="23" fillId="3" borderId="15" xfId="7" applyNumberFormat="1" applyFont="1" applyFill="1" applyBorder="1" applyAlignment="1" applyProtection="1">
      <alignment horizontal="right" vertical="center" wrapText="1"/>
      <protection hidden="1"/>
    </xf>
    <xf numFmtId="178" fontId="23" fillId="3" borderId="1" xfId="7" applyNumberFormat="1" applyFont="1" applyFill="1" applyBorder="1" applyAlignment="1" applyProtection="1">
      <alignment horizontal="right" vertical="center" wrapText="1"/>
      <protection hidden="1"/>
    </xf>
    <xf numFmtId="178" fontId="13" fillId="3" borderId="48" xfId="7" applyNumberFormat="1" applyFont="1" applyFill="1" applyBorder="1" applyAlignment="1" applyProtection="1">
      <alignment horizontal="right" vertical="center"/>
      <protection hidden="1"/>
    </xf>
    <xf numFmtId="178" fontId="5" fillId="3" borderId="48" xfId="7" applyNumberFormat="1" applyFont="1" applyFill="1" applyBorder="1" applyAlignment="1" applyProtection="1">
      <alignment horizontal="right" vertical="center"/>
      <protection hidden="1"/>
    </xf>
    <xf numFmtId="173" fontId="34" fillId="4" borderId="59" xfId="7" applyNumberFormat="1" applyFont="1" applyFill="1" applyBorder="1" applyAlignment="1" applyProtection="1">
      <alignment horizontal="right" vertical="center"/>
      <protection hidden="1"/>
    </xf>
    <xf numFmtId="173" fontId="34" fillId="4" borderId="58" xfId="7" applyNumberFormat="1" applyFont="1" applyFill="1" applyBorder="1" applyAlignment="1" applyProtection="1">
      <alignment horizontal="right" vertical="center"/>
      <protection hidden="1"/>
    </xf>
    <xf numFmtId="173" fontId="34" fillId="4" borderId="60" xfId="7" applyNumberFormat="1" applyFont="1" applyFill="1" applyBorder="1" applyAlignment="1" applyProtection="1">
      <alignment horizontal="right" vertical="center"/>
      <protection hidden="1"/>
    </xf>
    <xf numFmtId="173" fontId="34" fillId="4" borderId="66" xfId="7" applyNumberFormat="1" applyFont="1" applyFill="1" applyBorder="1" applyAlignment="1" applyProtection="1">
      <alignment horizontal="right" vertical="center"/>
      <protection hidden="1"/>
    </xf>
    <xf numFmtId="173" fontId="11" fillId="4" borderId="66" xfId="7" applyNumberFormat="1" applyFont="1" applyFill="1" applyBorder="1" applyAlignment="1" applyProtection="1">
      <alignment horizontal="right" vertical="center"/>
      <protection hidden="1"/>
    </xf>
    <xf numFmtId="173" fontId="11" fillId="4" borderId="58" xfId="7" applyNumberFormat="1" applyFont="1" applyFill="1" applyBorder="1" applyAlignment="1" applyProtection="1">
      <alignment horizontal="right" vertical="center"/>
      <protection hidden="1"/>
    </xf>
    <xf numFmtId="3" fontId="4" fillId="3" borderId="63" xfId="9" applyFont="1" applyFill="1" applyBorder="1" applyAlignment="1" applyProtection="1">
      <alignment horizontal="right" vertical="center" wrapText="1"/>
      <protection hidden="1"/>
    </xf>
    <xf numFmtId="3" fontId="4" fillId="3" borderId="27" xfId="9" applyFont="1" applyFill="1" applyBorder="1" applyAlignment="1" applyProtection="1">
      <alignment horizontal="right" vertical="center" wrapText="1"/>
      <protection hidden="1"/>
    </xf>
    <xf numFmtId="3" fontId="4" fillId="3" borderId="28" xfId="9" applyFont="1" applyFill="1" applyBorder="1" applyAlignment="1" applyProtection="1">
      <alignment horizontal="right" vertical="center" wrapText="1"/>
      <protection hidden="1"/>
    </xf>
    <xf numFmtId="3" fontId="4" fillId="3" borderId="42" xfId="9" applyFont="1" applyFill="1" applyBorder="1" applyAlignment="1" applyProtection="1">
      <alignment horizontal="right" vertical="center" wrapText="1"/>
      <protection hidden="1"/>
    </xf>
    <xf numFmtId="3" fontId="4" fillId="3" borderId="9" xfId="9" applyFont="1" applyFill="1" applyBorder="1" applyAlignment="1" applyProtection="1">
      <alignment horizontal="right" vertical="center" wrapText="1"/>
      <protection hidden="1"/>
    </xf>
    <xf numFmtId="3" fontId="4" fillId="3" borderId="25" xfId="9" applyFont="1" applyFill="1" applyBorder="1" applyAlignment="1" applyProtection="1">
      <alignment horizontal="right" vertical="center" wrapText="1"/>
      <protection hidden="1"/>
    </xf>
    <xf numFmtId="3" fontId="4" fillId="3" borderId="62" xfId="9" applyFont="1" applyFill="1" applyBorder="1" applyAlignment="1" applyProtection="1">
      <alignment horizontal="right" vertical="center" wrapText="1"/>
      <protection hidden="1"/>
    </xf>
    <xf numFmtId="3" fontId="4" fillId="3" borderId="30" xfId="9" applyFont="1" applyFill="1" applyBorder="1" applyAlignment="1" applyProtection="1">
      <alignment horizontal="right" vertical="center" wrapText="1"/>
      <protection hidden="1"/>
    </xf>
    <xf numFmtId="3" fontId="4" fillId="3" borderId="31" xfId="9" applyFont="1" applyFill="1" applyBorder="1" applyAlignment="1" applyProtection="1">
      <alignment horizontal="right" vertical="center" wrapText="1"/>
      <protection hidden="1"/>
    </xf>
    <xf numFmtId="3" fontId="34" fillId="4" borderId="60" xfId="9" applyFont="1" applyFill="1" applyBorder="1" applyAlignment="1" applyProtection="1">
      <alignment horizontal="right" vertical="center" wrapText="1"/>
      <protection hidden="1"/>
    </xf>
    <xf numFmtId="3" fontId="34" fillId="4" borderId="20" xfId="9" applyFont="1" applyFill="1" applyBorder="1" applyAlignment="1" applyProtection="1">
      <alignment horizontal="right" vertical="center" wrapText="1"/>
      <protection hidden="1"/>
    </xf>
    <xf numFmtId="3" fontId="34" fillId="4" borderId="21" xfId="9" applyFont="1" applyFill="1" applyBorder="1" applyAlignment="1" applyProtection="1">
      <alignment horizontal="right" vertical="center" wrapText="1"/>
      <protection hidden="1"/>
    </xf>
    <xf numFmtId="3" fontId="4" fillId="3" borderId="19" xfId="9" applyFont="1" applyFill="1" applyBorder="1" applyAlignment="1" applyProtection="1">
      <alignment horizontal="right" vertical="center" wrapText="1"/>
      <protection hidden="1"/>
    </xf>
    <xf numFmtId="3" fontId="4" fillId="3" borderId="32" xfId="9" applyFont="1" applyFill="1" applyBorder="1" applyAlignment="1" applyProtection="1">
      <alignment horizontal="right" vertical="center" wrapText="1"/>
      <protection hidden="1"/>
    </xf>
    <xf numFmtId="3" fontId="4" fillId="3" borderId="33" xfId="9" applyFont="1" applyFill="1" applyBorder="1" applyAlignment="1" applyProtection="1">
      <alignment horizontal="right" vertical="center" wrapText="1"/>
      <protection hidden="1"/>
    </xf>
    <xf numFmtId="3" fontId="4" fillId="3" borderId="34" xfId="9" applyFont="1" applyFill="1" applyBorder="1" applyAlignment="1" applyProtection="1">
      <alignment horizontal="right" vertical="center" wrapText="1"/>
      <protection hidden="1"/>
    </xf>
    <xf numFmtId="3" fontId="34" fillId="4" borderId="74" xfId="6" applyFont="1" applyFill="1" applyBorder="1" applyAlignment="1" applyProtection="1">
      <alignment horizontal="right" vertical="center"/>
      <protection hidden="1"/>
    </xf>
    <xf numFmtId="3" fontId="34" fillId="4" borderId="61" xfId="6" applyFont="1" applyFill="1" applyBorder="1" applyAlignment="1" applyProtection="1">
      <alignment horizontal="right" vertical="center"/>
      <protection hidden="1"/>
    </xf>
    <xf numFmtId="3" fontId="34" fillId="4" borderId="75" xfId="6" applyFont="1" applyFill="1" applyBorder="1" applyAlignment="1" applyProtection="1">
      <alignment horizontal="right" vertical="center"/>
      <protection hidden="1"/>
    </xf>
    <xf numFmtId="3" fontId="13" fillId="6" borderId="11" xfId="6" applyFont="1" applyFill="1" applyBorder="1" applyAlignment="1" applyProtection="1">
      <alignment horizontal="right" vertical="center"/>
      <protection hidden="1"/>
    </xf>
    <xf numFmtId="3" fontId="40" fillId="6" borderId="11" xfId="6" applyFont="1" applyFill="1" applyBorder="1" applyAlignment="1" applyProtection="1">
      <alignment horizontal="right" vertical="center"/>
      <protection hidden="1"/>
    </xf>
    <xf numFmtId="3" fontId="13" fillId="6" borderId="13" xfId="6" applyFont="1" applyFill="1" applyBorder="1" applyAlignment="1" applyProtection="1">
      <alignment horizontal="right" vertical="center"/>
      <protection hidden="1"/>
    </xf>
    <xf numFmtId="3" fontId="13" fillId="6" borderId="14" xfId="6" applyFont="1" applyFill="1" applyBorder="1" applyAlignment="1" applyProtection="1">
      <alignment horizontal="right" vertical="center"/>
      <protection hidden="1"/>
    </xf>
    <xf numFmtId="3" fontId="5" fillId="5" borderId="48" xfId="6" applyFont="1" applyFill="1" applyBorder="1" applyAlignment="1" applyProtection="1">
      <alignment horizontal="right" vertical="center" wrapText="1"/>
      <protection locked="0"/>
    </xf>
    <xf numFmtId="3" fontId="37" fillId="3" borderId="48" xfId="6" applyFont="1" applyFill="1" applyBorder="1" applyAlignment="1" applyProtection="1">
      <alignment horizontal="right" vertical="center"/>
      <protection hidden="1"/>
    </xf>
    <xf numFmtId="3" fontId="5" fillId="3" borderId="15" xfId="6" applyFont="1" applyFill="1" applyBorder="1" applyAlignment="1" applyProtection="1">
      <alignment horizontal="right" vertical="center"/>
      <protection hidden="1"/>
    </xf>
    <xf numFmtId="3" fontId="5" fillId="3" borderId="1" xfId="6" applyFont="1" applyFill="1" applyBorder="1" applyAlignment="1" applyProtection="1">
      <alignment horizontal="right" vertical="center"/>
      <protection hidden="1"/>
    </xf>
    <xf numFmtId="10" fontId="5" fillId="5" borderId="48" xfId="6" applyNumberFormat="1" applyFont="1" applyFill="1" applyBorder="1" applyAlignment="1" applyProtection="1">
      <alignment horizontal="right" vertical="center"/>
      <protection locked="0"/>
    </xf>
    <xf numFmtId="3" fontId="5" fillId="3" borderId="15" xfId="11" applyNumberFormat="1" applyFont="1" applyFill="1" applyBorder="1" applyAlignment="1" applyProtection="1">
      <alignment horizontal="right" vertical="center"/>
      <protection hidden="1"/>
    </xf>
    <xf numFmtId="10" fontId="5" fillId="9" borderId="48" xfId="6" applyNumberFormat="1" applyFont="1" applyFill="1" applyBorder="1" applyAlignment="1" applyProtection="1">
      <alignment horizontal="right" vertical="center"/>
      <protection locked="0"/>
    </xf>
    <xf numFmtId="3" fontId="5" fillId="3" borderId="1" xfId="11" applyNumberFormat="1" applyFont="1" applyFill="1" applyBorder="1" applyAlignment="1" applyProtection="1">
      <alignment horizontal="right" vertical="center"/>
      <protection hidden="1"/>
    </xf>
    <xf numFmtId="3" fontId="5" fillId="3" borderId="48" xfId="6" applyFont="1" applyFill="1" applyBorder="1" applyAlignment="1" applyProtection="1">
      <alignment horizontal="right" vertical="center"/>
      <protection hidden="1"/>
    </xf>
    <xf numFmtId="10" fontId="5" fillId="3" borderId="48" xfId="6" applyNumberFormat="1" applyFont="1" applyFill="1" applyBorder="1" applyAlignment="1" applyProtection="1">
      <alignment horizontal="right" vertical="center"/>
      <protection hidden="1"/>
    </xf>
    <xf numFmtId="3" fontId="5" fillId="5" borderId="48" xfId="6" applyFont="1" applyFill="1" applyBorder="1" applyAlignment="1" applyProtection="1">
      <alignment horizontal="right" vertical="center"/>
      <protection locked="0"/>
    </xf>
    <xf numFmtId="3" fontId="13" fillId="6" borderId="41" xfId="6" applyFont="1" applyFill="1" applyBorder="1" applyAlignment="1" applyProtection="1">
      <alignment horizontal="right" vertical="center"/>
      <protection hidden="1"/>
    </xf>
    <xf numFmtId="3" fontId="13" fillId="6" borderId="42" xfId="1" applyNumberFormat="1" applyFont="1" applyFill="1" applyBorder="1" applyAlignment="1" applyProtection="1">
      <alignment horizontal="right" vertical="center"/>
      <protection hidden="1"/>
    </xf>
    <xf numFmtId="3" fontId="13" fillId="6" borderId="5" xfId="1" applyNumberFormat="1" applyFont="1" applyFill="1" applyBorder="1" applyAlignment="1" applyProtection="1">
      <alignment horizontal="right" vertical="center"/>
      <protection hidden="1"/>
    </xf>
    <xf numFmtId="3" fontId="13" fillId="6" borderId="56" xfId="6" applyFont="1" applyFill="1" applyBorder="1" applyAlignment="1" applyProtection="1">
      <alignment horizontal="right" vertical="center"/>
      <protection hidden="1"/>
    </xf>
    <xf numFmtId="3" fontId="13" fillId="6" borderId="63" xfId="11" applyNumberFormat="1" applyFont="1" applyFill="1" applyBorder="1" applyAlignment="1" applyProtection="1">
      <alignment horizontal="right" vertical="center"/>
      <protection hidden="1"/>
    </xf>
    <xf numFmtId="3" fontId="13" fillId="6" borderId="65" xfId="11" applyNumberFormat="1" applyFont="1" applyFill="1" applyBorder="1" applyAlignment="1" applyProtection="1">
      <alignment horizontal="right" vertical="center"/>
      <protection hidden="1"/>
    </xf>
    <xf numFmtId="3" fontId="13" fillId="6" borderId="9" xfId="6" applyFont="1" applyFill="1" applyBorder="1" applyAlignment="1" applyProtection="1">
      <alignment horizontal="right" vertical="center"/>
      <protection hidden="1"/>
    </xf>
    <xf numFmtId="3" fontId="13" fillId="6" borderId="42" xfId="6" applyFont="1" applyFill="1" applyBorder="1" applyAlignment="1" applyProtection="1">
      <alignment horizontal="right" vertical="center"/>
      <protection hidden="1"/>
    </xf>
    <xf numFmtId="3" fontId="13" fillId="6" borderId="5" xfId="6" applyFont="1" applyFill="1" applyBorder="1" applyAlignment="1" applyProtection="1">
      <alignment horizontal="right" vertical="center"/>
      <protection hidden="1"/>
    </xf>
    <xf numFmtId="3" fontId="5" fillId="3" borderId="53" xfId="6" applyFont="1" applyFill="1" applyBorder="1" applyAlignment="1" applyProtection="1">
      <alignment horizontal="right" vertical="center"/>
      <protection hidden="1"/>
    </xf>
    <xf numFmtId="3" fontId="5" fillId="3" borderId="62" xfId="6" applyNumberFormat="1" applyFont="1" applyFill="1" applyBorder="1" applyAlignment="1" applyProtection="1">
      <alignment horizontal="right" vertical="center"/>
      <protection hidden="1"/>
    </xf>
    <xf numFmtId="3" fontId="5" fillId="3" borderId="64" xfId="6" applyNumberFormat="1" applyFont="1" applyFill="1" applyBorder="1" applyAlignment="1" applyProtection="1">
      <alignment horizontal="right" vertical="center"/>
      <protection hidden="1"/>
    </xf>
    <xf numFmtId="3" fontId="13" fillId="5" borderId="56" xfId="6" applyFont="1" applyFill="1" applyBorder="1" applyAlignment="1" applyProtection="1">
      <alignment horizontal="right" vertical="center"/>
      <protection locked="0"/>
    </xf>
    <xf numFmtId="3" fontId="13" fillId="3" borderId="56" xfId="6" applyFont="1" applyFill="1" applyBorder="1" applyAlignment="1" applyProtection="1">
      <alignment horizontal="right" vertical="center"/>
      <protection hidden="1"/>
    </xf>
    <xf numFmtId="3" fontId="13" fillId="5" borderId="63" xfId="6" applyNumberFormat="1" applyFont="1" applyFill="1" applyBorder="1" applyAlignment="1" applyProtection="1">
      <alignment horizontal="right" vertical="center"/>
      <protection locked="0"/>
    </xf>
    <xf numFmtId="3" fontId="13" fillId="5" borderId="65" xfId="6" applyNumberFormat="1" applyFont="1" applyFill="1" applyBorder="1" applyAlignment="1" applyProtection="1">
      <alignment horizontal="right" vertical="center"/>
      <protection locked="0"/>
    </xf>
    <xf numFmtId="3" fontId="34" fillId="4" borderId="17" xfId="6" applyFont="1" applyFill="1" applyBorder="1" applyAlignment="1" applyProtection="1">
      <alignment horizontal="right" vertical="center"/>
      <protection hidden="1"/>
    </xf>
    <xf numFmtId="3" fontId="34" fillId="4" borderId="24" xfId="6" applyFont="1" applyFill="1" applyBorder="1" applyAlignment="1" applyProtection="1">
      <alignment horizontal="right" vertical="center"/>
      <protection hidden="1"/>
    </xf>
    <xf numFmtId="3" fontId="34" fillId="4" borderId="8" xfId="6" applyNumberFormat="1" applyFont="1" applyFill="1" applyBorder="1" applyAlignment="1" applyProtection="1">
      <alignment horizontal="right" vertical="center"/>
      <protection hidden="1"/>
    </xf>
    <xf numFmtId="3" fontId="11" fillId="3" borderId="58" xfId="6" applyNumberFormat="1" applyFont="1" applyFill="1" applyBorder="1" applyAlignment="1" applyProtection="1">
      <alignment horizontal="right" vertical="center"/>
      <protection hidden="1"/>
    </xf>
    <xf numFmtId="3" fontId="13" fillId="6" borderId="63" xfId="6" applyFont="1" applyFill="1" applyBorder="1" applyAlignment="1" applyProtection="1">
      <alignment horizontal="right" vertical="center"/>
      <protection hidden="1"/>
    </xf>
    <xf numFmtId="3" fontId="13" fillId="6" borderId="55" xfId="6" applyFont="1" applyFill="1" applyBorder="1" applyAlignment="1" applyProtection="1">
      <alignment horizontal="right" vertical="center"/>
      <protection hidden="1"/>
    </xf>
    <xf numFmtId="3" fontId="13" fillId="6" borderId="65" xfId="6" applyFont="1" applyFill="1" applyBorder="1" applyAlignment="1" applyProtection="1">
      <alignment horizontal="right" vertical="center"/>
      <protection hidden="1"/>
    </xf>
    <xf numFmtId="3" fontId="5" fillId="3" borderId="0" xfId="6" applyFont="1" applyFill="1" applyBorder="1" applyAlignment="1" applyProtection="1">
      <alignment horizontal="right" vertical="center"/>
      <protection hidden="1"/>
    </xf>
    <xf numFmtId="3" fontId="13" fillId="6" borderId="4" xfId="6" applyFont="1" applyFill="1" applyBorder="1" applyAlignment="1" applyProtection="1">
      <alignment horizontal="right" vertical="center"/>
      <protection hidden="1"/>
    </xf>
    <xf numFmtId="3" fontId="34" fillId="4" borderId="24" xfId="6" applyNumberFormat="1" applyFont="1" applyFill="1" applyBorder="1" applyAlignment="1" applyProtection="1">
      <alignment horizontal="right" vertical="center"/>
      <protection hidden="1"/>
    </xf>
    <xf numFmtId="0" fontId="5" fillId="3" borderId="0" xfId="5" applyFont="1" applyFill="1" applyAlignment="1" applyProtection="1">
      <alignment horizontal="center" vertical="center"/>
      <protection hidden="1"/>
    </xf>
    <xf numFmtId="3" fontId="11" fillId="6" borderId="4" xfId="5" applyNumberFormat="1" applyFont="1" applyFill="1" applyBorder="1" applyAlignment="1" applyProtection="1">
      <alignment horizontal="center" vertical="center"/>
      <protection hidden="1"/>
    </xf>
    <xf numFmtId="185" fontId="5" fillId="3" borderId="55" xfId="5" applyNumberFormat="1" applyFont="1" applyFill="1" applyBorder="1" applyAlignment="1" applyProtection="1">
      <alignment horizontal="center" vertical="center"/>
      <protection hidden="1"/>
    </xf>
    <xf numFmtId="173" fontId="5" fillId="3" borderId="0" xfId="10" applyNumberFormat="1" applyFont="1" applyFill="1" applyBorder="1" applyAlignment="1" applyProtection="1">
      <alignment horizontal="center" vertical="center"/>
      <protection hidden="1"/>
    </xf>
    <xf numFmtId="173" fontId="5" fillId="3" borderId="0" xfId="5" applyNumberFormat="1" applyFont="1" applyFill="1" applyBorder="1" applyAlignment="1" applyProtection="1">
      <alignment horizontal="center" vertical="center"/>
      <protection hidden="1"/>
    </xf>
    <xf numFmtId="173" fontId="11" fillId="7" borderId="4" xfId="0" applyNumberFormat="1" applyFont="1" applyFill="1" applyBorder="1" applyAlignment="1" applyProtection="1">
      <alignment horizontal="center" vertical="center"/>
      <protection hidden="1"/>
    </xf>
    <xf numFmtId="173" fontId="35" fillId="4" borderId="4" xfId="2" applyNumberFormat="1" applyFont="1" applyFill="1" applyBorder="1" applyAlignment="1" applyProtection="1">
      <alignment horizontal="center" vertical="center"/>
      <protection hidden="1"/>
    </xf>
    <xf numFmtId="165" fontId="5" fillId="3" borderId="53" xfId="0" applyFont="1" applyFill="1" applyBorder="1" applyAlignment="1" applyProtection="1">
      <alignment horizontal="right" vertical="center"/>
      <protection hidden="1"/>
    </xf>
    <xf numFmtId="181" fontId="5" fillId="0" borderId="52" xfId="0" applyNumberFormat="1" applyFont="1" applyFill="1" applyBorder="1" applyAlignment="1" applyProtection="1">
      <alignment horizontal="right" vertical="center"/>
      <protection locked="0"/>
    </xf>
    <xf numFmtId="181" fontId="5" fillId="9" borderId="52" xfId="0" applyNumberFormat="1" applyFont="1" applyFill="1" applyBorder="1" applyAlignment="1" applyProtection="1">
      <alignment horizontal="right" vertical="center"/>
      <protection locked="0"/>
    </xf>
    <xf numFmtId="181" fontId="5" fillId="0" borderId="0" xfId="0" applyNumberFormat="1" applyFont="1" applyFill="1" applyBorder="1" applyAlignment="1" applyProtection="1">
      <alignment horizontal="right" vertical="center"/>
      <protection locked="0"/>
    </xf>
    <xf numFmtId="181" fontId="5" fillId="9" borderId="0" xfId="0" applyNumberFormat="1" applyFont="1" applyFill="1" applyBorder="1" applyAlignment="1" applyProtection="1">
      <alignment horizontal="right" vertical="center"/>
      <protection locked="0"/>
    </xf>
    <xf numFmtId="173" fontId="5" fillId="9" borderId="48" xfId="0" applyNumberFormat="1" applyFont="1" applyFill="1" applyBorder="1" applyAlignment="1" applyProtection="1">
      <alignment horizontal="right" vertical="center"/>
      <protection locked="0"/>
    </xf>
    <xf numFmtId="173" fontId="5" fillId="9" borderId="74" xfId="0" applyNumberFormat="1" applyFont="1" applyFill="1" applyBorder="1" applyAlignment="1" applyProtection="1">
      <alignment horizontal="right" vertical="center"/>
      <protection locked="0"/>
    </xf>
    <xf numFmtId="173" fontId="5" fillId="0" borderId="48" xfId="0" applyNumberFormat="1" applyFont="1" applyFill="1" applyBorder="1" applyAlignment="1" applyProtection="1">
      <alignment horizontal="right" vertical="center"/>
      <protection locked="0"/>
    </xf>
    <xf numFmtId="173" fontId="5" fillId="3" borderId="0" xfId="0" applyNumberFormat="1" applyFont="1" applyFill="1" applyBorder="1" applyAlignment="1" applyProtection="1">
      <alignment horizontal="right" vertical="center"/>
      <protection hidden="1"/>
    </xf>
    <xf numFmtId="173" fontId="5" fillId="3" borderId="15" xfId="0" applyNumberFormat="1" applyFont="1" applyFill="1" applyBorder="1" applyAlignment="1" applyProtection="1">
      <alignment horizontal="right" vertical="center"/>
      <protection hidden="1"/>
    </xf>
    <xf numFmtId="173" fontId="5" fillId="3" borderId="1" xfId="0" applyNumberFormat="1" applyFont="1" applyFill="1" applyBorder="1" applyAlignment="1" applyProtection="1">
      <alignment horizontal="right" vertical="center"/>
      <protection hidden="1"/>
    </xf>
    <xf numFmtId="173" fontId="5" fillId="0" borderId="74" xfId="0" applyNumberFormat="1" applyFont="1" applyFill="1" applyBorder="1" applyAlignment="1" applyProtection="1">
      <alignment horizontal="right" vertical="center"/>
      <protection locked="0"/>
    </xf>
    <xf numFmtId="173" fontId="5" fillId="3" borderId="72" xfId="0" applyNumberFormat="1" applyFont="1" applyFill="1" applyBorder="1" applyAlignment="1" applyProtection="1">
      <alignment horizontal="right" vertical="center"/>
      <protection hidden="1"/>
    </xf>
    <xf numFmtId="173" fontId="5" fillId="3" borderId="61" xfId="0" applyNumberFormat="1" applyFont="1" applyFill="1" applyBorder="1" applyAlignment="1" applyProtection="1">
      <alignment horizontal="right" vertical="center"/>
      <protection hidden="1"/>
    </xf>
    <xf numFmtId="173" fontId="5" fillId="3" borderId="75" xfId="0" applyNumberFormat="1" applyFont="1" applyFill="1" applyBorder="1" applyAlignment="1" applyProtection="1">
      <alignment horizontal="right" vertical="center"/>
      <protection hidden="1"/>
    </xf>
    <xf numFmtId="3" fontId="20" fillId="4" borderId="41" xfId="7" applyFont="1" applyFill="1" applyBorder="1" applyAlignment="1" applyProtection="1">
      <alignment vertical="center" wrapText="1"/>
      <protection hidden="1"/>
    </xf>
    <xf numFmtId="3" fontId="20" fillId="4" borderId="4" xfId="7" applyFont="1" applyFill="1" applyBorder="1" applyAlignment="1" applyProtection="1">
      <alignment vertical="center" wrapText="1"/>
      <protection hidden="1"/>
    </xf>
    <xf numFmtId="3" fontId="20" fillId="4" borderId="42" xfId="7" applyFont="1" applyFill="1" applyBorder="1" applyAlignment="1" applyProtection="1">
      <alignment vertical="center" wrapText="1"/>
      <protection hidden="1"/>
    </xf>
    <xf numFmtId="170" fontId="29" fillId="3" borderId="15" xfId="10" applyNumberFormat="1" applyFont="1" applyFill="1" applyBorder="1" applyAlignment="1" applyProtection="1">
      <alignment horizontal="right" vertical="center"/>
      <protection hidden="1"/>
    </xf>
    <xf numFmtId="168" fontId="11" fillId="6" borderId="41" xfId="0" applyNumberFormat="1" applyFont="1" applyFill="1" applyBorder="1" applyAlignment="1" applyProtection="1">
      <alignment horizontal="right" vertical="center"/>
      <protection hidden="1"/>
    </xf>
    <xf numFmtId="170" fontId="32" fillId="6" borderId="42" xfId="10" applyNumberFormat="1" applyFont="1" applyFill="1" applyBorder="1" applyAlignment="1" applyProtection="1">
      <alignment horizontal="right" vertical="center"/>
      <protection hidden="1"/>
    </xf>
    <xf numFmtId="168" fontId="11" fillId="6" borderId="4" xfId="0" applyNumberFormat="1" applyFont="1" applyFill="1" applyBorder="1" applyAlignment="1" applyProtection="1">
      <alignment horizontal="right" vertical="center"/>
      <protection hidden="1"/>
    </xf>
    <xf numFmtId="168" fontId="13" fillId="7" borderId="17" xfId="0" applyNumberFormat="1" applyFont="1" applyFill="1" applyBorder="1" applyAlignment="1" applyProtection="1">
      <alignment horizontal="right" vertical="center"/>
      <protection hidden="1"/>
    </xf>
    <xf numFmtId="170" fontId="32" fillId="7" borderId="24" xfId="10" applyNumberFormat="1" applyFont="1" applyFill="1" applyBorder="1" applyAlignment="1" applyProtection="1">
      <alignment horizontal="right" vertical="center"/>
      <protection hidden="1"/>
    </xf>
    <xf numFmtId="168" fontId="13" fillId="7" borderId="7" xfId="0" applyNumberFormat="1" applyFont="1" applyFill="1" applyBorder="1" applyAlignment="1" applyProtection="1">
      <alignment horizontal="right" vertical="center"/>
      <protection hidden="1"/>
    </xf>
    <xf numFmtId="168" fontId="34" fillId="4" borderId="59" xfId="0" applyNumberFormat="1" applyFont="1" applyFill="1" applyBorder="1" applyAlignment="1" applyProtection="1">
      <alignment horizontal="right" vertical="center"/>
      <protection hidden="1"/>
    </xf>
    <xf numFmtId="170" fontId="44" fillId="4" borderId="60" xfId="10" applyNumberFormat="1" applyFont="1" applyFill="1" applyBorder="1" applyAlignment="1" applyProtection="1">
      <alignment horizontal="right" vertical="center"/>
      <protection hidden="1"/>
    </xf>
    <xf numFmtId="168" fontId="34" fillId="4" borderId="58" xfId="0" applyNumberFormat="1" applyFont="1" applyFill="1" applyBorder="1" applyAlignment="1" applyProtection="1">
      <alignment horizontal="right" vertical="center"/>
      <protection hidden="1"/>
    </xf>
    <xf numFmtId="168" fontId="11" fillId="6" borderId="11" xfId="0" applyNumberFormat="1" applyFont="1" applyFill="1" applyBorder="1" applyAlignment="1" applyProtection="1">
      <alignment horizontal="right" vertical="center"/>
      <protection hidden="1"/>
    </xf>
    <xf numFmtId="170" fontId="32" fillId="6" borderId="13" xfId="10" applyNumberFormat="1" applyFont="1" applyFill="1" applyBorder="1" applyAlignment="1" applyProtection="1">
      <alignment horizontal="right" vertical="center"/>
      <protection hidden="1"/>
    </xf>
    <xf numFmtId="168" fontId="11" fillId="6" borderId="12" xfId="0" applyNumberFormat="1" applyFont="1" applyFill="1" applyBorder="1" applyAlignment="1" applyProtection="1">
      <alignment horizontal="right" vertical="center"/>
      <protection hidden="1"/>
    </xf>
    <xf numFmtId="170" fontId="29" fillId="3" borderId="63" xfId="10" applyNumberFormat="1" applyFont="1" applyFill="1" applyBorder="1" applyAlignment="1" applyProtection="1">
      <alignment horizontal="right" vertical="center"/>
      <protection hidden="1"/>
    </xf>
    <xf numFmtId="168" fontId="34" fillId="4" borderId="17" xfId="0" applyNumberFormat="1" applyFont="1" applyFill="1" applyBorder="1" applyAlignment="1" applyProtection="1">
      <alignment horizontal="right" vertical="center"/>
      <protection hidden="1"/>
    </xf>
    <xf numFmtId="170" fontId="44" fillId="4" borderId="61" xfId="10" applyNumberFormat="1" applyFont="1" applyFill="1" applyBorder="1" applyAlignment="1" applyProtection="1">
      <alignment horizontal="right" vertical="center"/>
      <protection hidden="1"/>
    </xf>
    <xf numFmtId="168" fontId="6" fillId="3" borderId="0" xfId="0" applyNumberFormat="1" applyFont="1" applyFill="1" applyBorder="1" applyAlignment="1" applyProtection="1">
      <alignment horizontal="right" vertical="center"/>
      <protection hidden="1"/>
    </xf>
    <xf numFmtId="165" fontId="29" fillId="3" borderId="0" xfId="0" applyFont="1" applyFill="1" applyBorder="1" applyAlignment="1" applyProtection="1">
      <alignment horizontal="right" vertical="center"/>
      <protection hidden="1"/>
    </xf>
    <xf numFmtId="168" fontId="35" fillId="4" borderId="59" xfId="0" applyNumberFormat="1" applyFont="1" applyFill="1" applyBorder="1" applyAlignment="1" applyProtection="1">
      <alignment horizontal="right" vertical="center"/>
      <protection hidden="1"/>
    </xf>
    <xf numFmtId="168" fontId="35" fillId="3" borderId="0" xfId="0" applyNumberFormat="1" applyFont="1" applyFill="1" applyBorder="1" applyAlignment="1" applyProtection="1">
      <alignment horizontal="right" vertical="center"/>
      <protection hidden="1"/>
    </xf>
    <xf numFmtId="164" fontId="44" fillId="3" borderId="0" xfId="0" applyNumberFormat="1" applyFont="1" applyFill="1" applyBorder="1" applyAlignment="1" applyProtection="1">
      <alignment horizontal="right" vertical="center"/>
      <protection hidden="1"/>
    </xf>
    <xf numFmtId="175" fontId="32" fillId="6" borderId="63" xfId="10" applyNumberFormat="1" applyFont="1" applyFill="1" applyBorder="1" applyAlignment="1" applyProtection="1">
      <alignment horizontal="center" vertical="center"/>
      <protection hidden="1"/>
    </xf>
    <xf numFmtId="175" fontId="29" fillId="3" borderId="15" xfId="10" applyNumberFormat="1" applyFont="1" applyFill="1" applyBorder="1" applyAlignment="1" applyProtection="1">
      <alignment horizontal="right" vertical="center"/>
      <protection hidden="1"/>
    </xf>
    <xf numFmtId="175" fontId="32" fillId="6" borderId="42" xfId="10" applyNumberFormat="1" applyFont="1" applyFill="1" applyBorder="1" applyAlignment="1" applyProtection="1">
      <alignment horizontal="right" vertical="center"/>
      <protection hidden="1"/>
    </xf>
    <xf numFmtId="175" fontId="32" fillId="7" borderId="24" xfId="10" applyNumberFormat="1" applyFont="1" applyFill="1" applyBorder="1" applyAlignment="1" applyProtection="1">
      <alignment horizontal="right" vertical="center"/>
      <protection hidden="1"/>
    </xf>
    <xf numFmtId="175" fontId="44" fillId="4" borderId="60" xfId="10" applyNumberFormat="1" applyFont="1" applyFill="1" applyBorder="1" applyAlignment="1" applyProtection="1">
      <alignment horizontal="right" vertical="center"/>
      <protection hidden="1"/>
    </xf>
    <xf numFmtId="175" fontId="32" fillId="6" borderId="13" xfId="10" applyNumberFormat="1" applyFont="1" applyFill="1" applyBorder="1" applyAlignment="1" applyProtection="1">
      <alignment horizontal="right" vertical="center"/>
      <protection hidden="1"/>
    </xf>
    <xf numFmtId="175" fontId="29" fillId="3" borderId="63" xfId="10" applyNumberFormat="1" applyFont="1" applyFill="1" applyBorder="1" applyAlignment="1" applyProtection="1">
      <alignment horizontal="right" vertical="center"/>
      <protection hidden="1"/>
    </xf>
    <xf numFmtId="175" fontId="44" fillId="4" borderId="61" xfId="10" applyNumberFormat="1" applyFont="1" applyFill="1" applyBorder="1" applyAlignment="1" applyProtection="1">
      <alignment horizontal="right" vertical="center"/>
      <protection hidden="1"/>
    </xf>
    <xf numFmtId="175" fontId="29" fillId="3" borderId="0" xfId="0" applyNumberFormat="1" applyFont="1" applyFill="1" applyBorder="1" applyAlignment="1" applyProtection="1">
      <alignment horizontal="right" vertical="center"/>
      <protection hidden="1"/>
    </xf>
    <xf numFmtId="175" fontId="44" fillId="3" borderId="0" xfId="0" applyNumberFormat="1" applyFont="1" applyFill="1" applyBorder="1" applyAlignment="1" applyProtection="1">
      <alignment horizontal="right" vertical="center"/>
      <protection hidden="1"/>
    </xf>
    <xf numFmtId="165" fontId="34" fillId="4" borderId="0" xfId="0" applyFont="1" applyFill="1" applyBorder="1" applyAlignment="1" applyProtection="1">
      <alignment horizontal="right" vertical="center"/>
      <protection hidden="1"/>
    </xf>
    <xf numFmtId="10" fontId="5" fillId="16" borderId="83" xfId="10" applyNumberFormat="1" applyFont="1" applyFill="1" applyBorder="1" applyAlignment="1" applyProtection="1">
      <alignment horizontal="center" vertical="center"/>
      <protection locked="0"/>
    </xf>
    <xf numFmtId="165" fontId="46" fillId="11" borderId="0" xfId="0" applyFont="1" applyFill="1" applyAlignment="1" applyProtection="1">
      <alignment horizontal="center"/>
      <protection hidden="1"/>
    </xf>
    <xf numFmtId="165" fontId="46" fillId="10" borderId="0" xfId="0" applyFont="1" applyFill="1" applyAlignment="1" applyProtection="1">
      <alignment horizontal="left"/>
      <protection hidden="1"/>
    </xf>
    <xf numFmtId="165" fontId="5" fillId="5" borderId="88" xfId="0" applyFont="1" applyFill="1" applyBorder="1" applyAlignment="1" applyProtection="1">
      <alignment horizontal="left" vertical="center"/>
      <protection locked="0"/>
    </xf>
    <xf numFmtId="165" fontId="5" fillId="5" borderId="89" xfId="0" applyFont="1" applyFill="1" applyBorder="1" applyAlignment="1" applyProtection="1">
      <alignment horizontal="left" vertical="center"/>
      <protection locked="0"/>
    </xf>
    <xf numFmtId="165" fontId="45" fillId="3" borderId="9" xfId="0" applyFont="1" applyFill="1" applyBorder="1" applyAlignment="1" applyProtection="1">
      <alignment horizontal="left" vertical="center"/>
      <protection hidden="1"/>
    </xf>
    <xf numFmtId="165" fontId="34" fillId="4" borderId="7" xfId="0" applyFont="1" applyFill="1" applyBorder="1" applyAlignment="1" applyProtection="1">
      <alignment horizontal="center" vertical="center"/>
      <protection hidden="1"/>
    </xf>
    <xf numFmtId="165" fontId="41" fillId="4" borderId="57" xfId="0" applyFont="1" applyFill="1" applyBorder="1" applyAlignment="1" applyProtection="1">
      <alignment horizontal="left" vertical="center"/>
      <protection hidden="1"/>
    </xf>
    <xf numFmtId="165" fontId="41" fillId="4" borderId="58" xfId="0" applyFont="1" applyFill="1" applyBorder="1" applyAlignment="1" applyProtection="1">
      <alignment horizontal="left" vertical="center"/>
      <protection hidden="1"/>
    </xf>
    <xf numFmtId="165" fontId="41" fillId="4" borderId="60" xfId="0" applyFont="1" applyFill="1" applyBorder="1" applyAlignment="1" applyProtection="1">
      <alignment horizontal="left" vertical="center"/>
      <protection hidden="1"/>
    </xf>
    <xf numFmtId="165" fontId="42" fillId="10" borderId="72" xfId="0" applyFont="1" applyFill="1" applyBorder="1" applyAlignment="1" applyProtection="1">
      <alignment horizontal="center" vertical="center"/>
      <protection hidden="1"/>
    </xf>
    <xf numFmtId="165" fontId="34" fillId="4" borderId="57" xfId="0" applyFont="1" applyFill="1" applyBorder="1" applyAlignment="1" applyProtection="1">
      <alignment horizontal="center" vertical="center"/>
      <protection hidden="1"/>
    </xf>
    <xf numFmtId="165" fontId="34" fillId="4" borderId="58" xfId="0" applyFont="1" applyFill="1" applyBorder="1" applyAlignment="1" applyProtection="1">
      <alignment horizontal="center" vertical="center"/>
      <protection hidden="1"/>
    </xf>
    <xf numFmtId="165" fontId="34" fillId="4" borderId="60" xfId="0" applyFont="1" applyFill="1" applyBorder="1" applyAlignment="1" applyProtection="1">
      <alignment horizontal="center" vertical="center"/>
      <protection hidden="1"/>
    </xf>
    <xf numFmtId="3" fontId="20" fillId="4" borderId="53" xfId="7" applyFont="1" applyFill="1" applyBorder="1" applyAlignment="1" applyProtection="1">
      <alignment horizontal="center" vertical="center" wrapText="1"/>
      <protection hidden="1"/>
    </xf>
    <xf numFmtId="3" fontId="20" fillId="4" borderId="52" xfId="7" applyFont="1" applyFill="1" applyBorder="1" applyAlignment="1" applyProtection="1">
      <alignment horizontal="center" vertical="center" wrapText="1"/>
      <protection hidden="1"/>
    </xf>
    <xf numFmtId="3" fontId="20" fillId="4" borderId="62" xfId="7" applyFont="1" applyFill="1" applyBorder="1" applyAlignment="1" applyProtection="1">
      <alignment horizontal="center" vertical="center" wrapText="1"/>
      <protection hidden="1"/>
    </xf>
    <xf numFmtId="3" fontId="20" fillId="4" borderId="56" xfId="7" applyFont="1" applyFill="1" applyBorder="1" applyAlignment="1" applyProtection="1">
      <alignment horizontal="center" vertical="center" wrapText="1"/>
      <protection hidden="1"/>
    </xf>
    <xf numFmtId="3" fontId="20" fillId="4" borderId="55" xfId="7" applyFont="1" applyFill="1" applyBorder="1" applyAlignment="1" applyProtection="1">
      <alignment horizontal="center" vertical="center" wrapText="1"/>
      <protection hidden="1"/>
    </xf>
    <xf numFmtId="3" fontId="20" fillId="4" borderId="63" xfId="7" applyFont="1" applyFill="1" applyBorder="1" applyAlignment="1" applyProtection="1">
      <alignment horizontal="center" vertical="center" wrapText="1"/>
      <protection hidden="1"/>
    </xf>
    <xf numFmtId="3" fontId="20" fillId="4" borderId="53" xfId="7" applyFont="1" applyFill="1" applyBorder="1" applyAlignment="1" applyProtection="1">
      <alignment horizontal="center" vertical="center"/>
      <protection hidden="1"/>
    </xf>
    <xf numFmtId="3" fontId="20" fillId="4" borderId="52" xfId="7" applyFont="1" applyFill="1" applyBorder="1" applyAlignment="1" applyProtection="1">
      <alignment horizontal="center" vertical="center"/>
      <protection hidden="1"/>
    </xf>
    <xf numFmtId="3" fontId="20" fillId="4" borderId="62" xfId="7" applyFont="1" applyFill="1" applyBorder="1" applyAlignment="1" applyProtection="1">
      <alignment horizontal="center" vertical="center"/>
      <protection hidden="1"/>
    </xf>
    <xf numFmtId="3" fontId="20" fillId="4" borderId="56" xfId="7" applyFont="1" applyFill="1" applyBorder="1" applyAlignment="1" applyProtection="1">
      <alignment horizontal="center" vertical="center"/>
      <protection hidden="1"/>
    </xf>
    <xf numFmtId="3" fontId="20" fillId="4" borderId="55" xfId="7" applyFont="1" applyFill="1" applyBorder="1" applyAlignment="1" applyProtection="1">
      <alignment horizontal="center" vertical="center"/>
      <protection hidden="1"/>
    </xf>
    <xf numFmtId="3" fontId="20" fillId="4" borderId="63" xfId="7" applyFont="1" applyFill="1" applyBorder="1" applyAlignment="1" applyProtection="1">
      <alignment horizontal="center" vertical="center"/>
      <protection hidden="1"/>
    </xf>
    <xf numFmtId="3" fontId="20" fillId="4" borderId="51" xfId="7" applyFont="1" applyFill="1" applyBorder="1" applyAlignment="1" applyProtection="1">
      <alignment horizontal="center" vertical="center" wrapText="1"/>
      <protection hidden="1"/>
    </xf>
    <xf numFmtId="3" fontId="20" fillId="4" borderId="54" xfId="7" applyFont="1" applyFill="1" applyBorder="1" applyAlignment="1" applyProtection="1">
      <alignment horizontal="center" vertical="center" wrapText="1"/>
      <protection hidden="1"/>
    </xf>
    <xf numFmtId="3" fontId="34" fillId="4" borderId="53" xfId="7" applyFont="1" applyFill="1" applyBorder="1" applyAlignment="1" applyProtection="1">
      <alignment horizontal="center" vertical="center"/>
      <protection hidden="1"/>
    </xf>
    <xf numFmtId="3" fontId="34" fillId="4" borderId="52" xfId="7" applyFont="1" applyFill="1" applyBorder="1" applyAlignment="1" applyProtection="1">
      <alignment horizontal="center" vertical="center"/>
      <protection hidden="1"/>
    </xf>
    <xf numFmtId="3" fontId="34" fillId="4" borderId="64" xfId="7" applyFont="1" applyFill="1" applyBorder="1" applyAlignment="1" applyProtection="1">
      <alignment horizontal="center" vertical="center"/>
      <protection hidden="1"/>
    </xf>
    <xf numFmtId="3" fontId="34" fillId="4" borderId="56" xfId="7" applyFont="1" applyFill="1" applyBorder="1" applyAlignment="1" applyProtection="1">
      <alignment horizontal="center" vertical="center"/>
      <protection hidden="1"/>
    </xf>
    <xf numFmtId="3" fontId="34" fillId="4" borderId="55" xfId="7" applyFont="1" applyFill="1" applyBorder="1" applyAlignment="1" applyProtection="1">
      <alignment horizontal="center" vertical="center"/>
      <protection hidden="1"/>
    </xf>
    <xf numFmtId="3" fontId="34" fillId="4" borderId="65" xfId="7" applyFont="1" applyFill="1" applyBorder="1" applyAlignment="1" applyProtection="1">
      <alignment horizontal="center" vertical="center"/>
      <protection hidden="1"/>
    </xf>
    <xf numFmtId="4" fontId="6" fillId="3" borderId="41" xfId="10" applyNumberFormat="1" applyFont="1" applyFill="1" applyBorder="1" applyAlignment="1" applyProtection="1">
      <alignment horizontal="center" vertical="center"/>
      <protection hidden="1"/>
    </xf>
    <xf numFmtId="4" fontId="6" fillId="3" borderId="4" xfId="10" applyNumberFormat="1" applyFont="1" applyFill="1" applyBorder="1" applyAlignment="1" applyProtection="1">
      <alignment horizontal="center" vertical="center"/>
      <protection hidden="1"/>
    </xf>
    <xf numFmtId="4" fontId="6" fillId="3" borderId="42" xfId="10" applyNumberFormat="1" applyFont="1" applyFill="1" applyBorder="1" applyAlignment="1" applyProtection="1">
      <alignment horizontal="center" vertical="center"/>
      <protection hidden="1"/>
    </xf>
    <xf numFmtId="3" fontId="13" fillId="3" borderId="3" xfId="7" applyFont="1" applyFill="1" applyBorder="1" applyAlignment="1" applyProtection="1">
      <alignment horizontal="center" vertical="center" wrapText="1"/>
      <protection hidden="1"/>
    </xf>
    <xf numFmtId="3" fontId="13" fillId="3" borderId="4" xfId="7" applyFont="1" applyFill="1" applyBorder="1" applyAlignment="1" applyProtection="1">
      <alignment horizontal="center" vertical="center" wrapText="1"/>
      <protection hidden="1"/>
    </xf>
    <xf numFmtId="3" fontId="5" fillId="3" borderId="0" xfId="7" applyFont="1" applyFill="1" applyBorder="1" applyAlignment="1" applyProtection="1">
      <alignment horizontal="left" vertical="center" wrapText="1"/>
      <protection hidden="1"/>
    </xf>
    <xf numFmtId="3" fontId="5" fillId="3" borderId="15" xfId="7" applyFont="1" applyFill="1" applyBorder="1" applyAlignment="1" applyProtection="1">
      <alignment horizontal="left" vertical="center" wrapText="1"/>
      <protection hidden="1"/>
    </xf>
    <xf numFmtId="3" fontId="34" fillId="4" borderId="57" xfId="7" applyFont="1" applyFill="1" applyBorder="1" applyAlignment="1" applyProtection="1">
      <alignment horizontal="center" vertical="center" wrapText="1"/>
      <protection hidden="1"/>
    </xf>
    <xf numFmtId="3" fontId="34" fillId="4" borderId="58" xfId="7" applyFont="1" applyFill="1" applyBorder="1" applyAlignment="1" applyProtection="1">
      <alignment horizontal="center" vertical="center" wrapText="1"/>
      <protection hidden="1"/>
    </xf>
    <xf numFmtId="3" fontId="34" fillId="4" borderId="60" xfId="7" applyFont="1" applyFill="1" applyBorder="1" applyAlignment="1" applyProtection="1">
      <alignment horizontal="center" vertical="center" wrapText="1"/>
      <protection hidden="1"/>
    </xf>
    <xf numFmtId="3" fontId="34" fillId="4" borderId="57" xfId="7" applyFont="1" applyFill="1" applyBorder="1" applyAlignment="1" applyProtection="1">
      <alignment horizontal="center" vertical="center"/>
      <protection hidden="1"/>
    </xf>
    <xf numFmtId="3" fontId="34" fillId="4" borderId="58" xfId="7" applyFont="1" applyFill="1" applyBorder="1" applyAlignment="1" applyProtection="1">
      <alignment horizontal="center" vertical="center"/>
      <protection hidden="1"/>
    </xf>
    <xf numFmtId="3" fontId="34" fillId="4" borderId="60" xfId="7" applyFont="1" applyFill="1" applyBorder="1" applyAlignment="1" applyProtection="1">
      <alignment horizontal="center" vertical="center"/>
      <protection hidden="1"/>
    </xf>
    <xf numFmtId="165" fontId="42" fillId="10" borderId="0" xfId="0" applyFont="1" applyFill="1" applyAlignment="1" applyProtection="1">
      <alignment horizontal="left" vertical="center"/>
      <protection hidden="1"/>
    </xf>
    <xf numFmtId="165" fontId="43" fillId="3" borderId="0" xfId="0" applyFont="1" applyFill="1" applyBorder="1" applyAlignment="1" applyProtection="1">
      <alignment horizontal="left" vertical="center"/>
      <protection hidden="1"/>
    </xf>
    <xf numFmtId="165" fontId="43" fillId="3" borderId="72" xfId="0" applyFont="1" applyFill="1" applyBorder="1" applyAlignment="1" applyProtection="1">
      <alignment horizontal="left" vertical="center"/>
      <protection hidden="1"/>
    </xf>
    <xf numFmtId="3" fontId="34" fillId="4" borderId="57" xfId="9" applyFont="1" applyFill="1" applyBorder="1" applyAlignment="1" applyProtection="1">
      <alignment horizontal="left" vertical="center" wrapText="1"/>
      <protection hidden="1"/>
    </xf>
    <xf numFmtId="3" fontId="34" fillId="4" borderId="60" xfId="9" applyFont="1" applyFill="1" applyBorder="1" applyAlignment="1" applyProtection="1">
      <alignment horizontal="left" vertical="center" wrapText="1"/>
      <protection hidden="1"/>
    </xf>
    <xf numFmtId="3" fontId="34" fillId="4" borderId="22" xfId="9" applyFont="1" applyFill="1" applyBorder="1" applyAlignment="1" applyProtection="1">
      <alignment horizontal="center" vertical="center" wrapText="1"/>
      <protection hidden="1"/>
    </xf>
    <xf numFmtId="3" fontId="34" fillId="4" borderId="20" xfId="9" applyFont="1" applyFill="1" applyBorder="1" applyAlignment="1" applyProtection="1">
      <alignment horizontal="center" vertical="center" wrapText="1"/>
      <protection hidden="1"/>
    </xf>
    <xf numFmtId="3" fontId="4" fillId="3" borderId="26" xfId="9" applyFont="1" applyFill="1" applyBorder="1" applyAlignment="1" applyProtection="1">
      <alignment horizontal="center" vertical="center" wrapText="1"/>
      <protection hidden="1"/>
    </xf>
    <xf numFmtId="3" fontId="4" fillId="3" borderId="27" xfId="9" applyFont="1" applyFill="1" applyBorder="1" applyAlignment="1" applyProtection="1">
      <alignment horizontal="center" vertical="center" wrapText="1"/>
      <protection hidden="1"/>
    </xf>
    <xf numFmtId="3" fontId="4" fillId="3" borderId="23" xfId="9" applyFont="1" applyFill="1" applyBorder="1" applyAlignment="1" applyProtection="1">
      <alignment horizontal="center" vertical="center" wrapText="1"/>
      <protection hidden="1"/>
    </xf>
    <xf numFmtId="3" fontId="4" fillId="3" borderId="9" xfId="9" applyFont="1" applyFill="1" applyBorder="1" applyAlignment="1" applyProtection="1">
      <alignment horizontal="center" vertical="center" wrapText="1"/>
      <protection hidden="1"/>
    </xf>
    <xf numFmtId="3" fontId="4" fillId="3" borderId="16" xfId="9" applyFont="1" applyFill="1" applyBorder="1" applyAlignment="1" applyProtection="1">
      <alignment horizontal="center" vertical="center" wrapText="1"/>
      <protection hidden="1"/>
    </xf>
    <xf numFmtId="3" fontId="4" fillId="3" borderId="33" xfId="9" applyFont="1" applyFill="1" applyBorder="1" applyAlignment="1" applyProtection="1">
      <alignment horizontal="center" vertical="center" wrapText="1"/>
      <protection hidden="1"/>
    </xf>
    <xf numFmtId="3" fontId="4" fillId="3" borderId="29" xfId="9" applyFont="1" applyFill="1" applyBorder="1" applyAlignment="1" applyProtection="1">
      <alignment horizontal="center" vertical="center" wrapText="1"/>
      <protection hidden="1"/>
    </xf>
    <xf numFmtId="3" fontId="4" fillId="3" borderId="30" xfId="9" applyFont="1" applyFill="1" applyBorder="1" applyAlignment="1" applyProtection="1">
      <alignment horizontal="center" vertical="center" wrapText="1"/>
      <protection hidden="1"/>
    </xf>
    <xf numFmtId="3" fontId="34" fillId="4" borderId="57" xfId="9" applyFont="1" applyFill="1" applyBorder="1" applyAlignment="1" applyProtection="1">
      <alignment horizontal="center" vertical="center" wrapText="1"/>
      <protection hidden="1"/>
    </xf>
    <xf numFmtId="3" fontId="34" fillId="4" borderId="60" xfId="9" applyFont="1" applyFill="1" applyBorder="1" applyAlignment="1" applyProtection="1">
      <alignment horizontal="center" vertical="center" wrapText="1"/>
      <protection hidden="1"/>
    </xf>
    <xf numFmtId="3" fontId="34" fillId="4" borderId="57" xfId="9" applyFont="1" applyFill="1" applyBorder="1" applyAlignment="1" applyProtection="1">
      <alignment horizontal="center" vertical="top" wrapText="1"/>
      <protection hidden="1"/>
    </xf>
    <xf numFmtId="3" fontId="34" fillId="4" borderId="60" xfId="9" applyFont="1" applyFill="1" applyBorder="1" applyAlignment="1" applyProtection="1">
      <alignment horizontal="center" vertical="top" wrapText="1"/>
      <protection hidden="1"/>
    </xf>
    <xf numFmtId="3" fontId="4" fillId="3" borderId="18" xfId="9" applyFont="1" applyFill="1" applyBorder="1" applyAlignment="1" applyProtection="1">
      <alignment horizontal="center" vertical="center" wrapText="1"/>
      <protection hidden="1"/>
    </xf>
    <xf numFmtId="3" fontId="4" fillId="3" borderId="19" xfId="9" applyFont="1" applyFill="1" applyBorder="1" applyAlignment="1" applyProtection="1">
      <alignment horizontal="center" vertical="center" wrapText="1"/>
      <protection hidden="1"/>
    </xf>
    <xf numFmtId="3" fontId="12" fillId="4" borderId="57" xfId="9" applyFont="1" applyFill="1" applyBorder="1" applyAlignment="1" applyProtection="1">
      <alignment horizontal="left" vertical="center" wrapText="1"/>
      <protection hidden="1"/>
    </xf>
    <xf numFmtId="3" fontId="12" fillId="4" borderId="58" xfId="9" applyFont="1" applyFill="1" applyBorder="1" applyAlignment="1" applyProtection="1">
      <alignment horizontal="left" vertical="center" wrapText="1"/>
      <protection hidden="1"/>
    </xf>
    <xf numFmtId="3" fontId="12" fillId="4" borderId="66" xfId="9" applyFont="1" applyFill="1" applyBorder="1" applyAlignment="1" applyProtection="1">
      <alignment horizontal="left" vertical="center" wrapText="1"/>
      <protection hidden="1"/>
    </xf>
    <xf numFmtId="3" fontId="20" fillId="4" borderId="18" xfId="9" applyFont="1" applyFill="1" applyBorder="1" applyAlignment="1" applyProtection="1">
      <alignment horizontal="center" vertical="center" wrapText="1"/>
      <protection hidden="1"/>
    </xf>
    <xf numFmtId="3" fontId="20" fillId="4" borderId="32" xfId="9" applyFont="1" applyFill="1" applyBorder="1" applyAlignment="1" applyProtection="1">
      <alignment horizontal="center" vertical="center" wrapText="1"/>
      <protection hidden="1"/>
    </xf>
    <xf numFmtId="3" fontId="20" fillId="4" borderId="19" xfId="9" applyFont="1" applyFill="1" applyBorder="1" applyAlignment="1" applyProtection="1">
      <alignment horizontal="center" vertical="center" wrapText="1"/>
      <protection hidden="1"/>
    </xf>
    <xf numFmtId="3" fontId="35" fillId="4" borderId="43" xfId="9" applyFont="1" applyFill="1" applyBorder="1" applyAlignment="1" applyProtection="1">
      <alignment horizontal="center" vertical="center" wrapText="1"/>
      <protection hidden="1"/>
    </xf>
    <xf numFmtId="3" fontId="35" fillId="4" borderId="69" xfId="9" applyFont="1" applyFill="1" applyBorder="1" applyAlignment="1" applyProtection="1">
      <alignment horizontal="center" vertical="center" wrapText="1"/>
      <protection hidden="1"/>
    </xf>
    <xf numFmtId="3" fontId="35" fillId="4" borderId="76" xfId="9" applyFont="1" applyFill="1" applyBorder="1" applyAlignment="1" applyProtection="1">
      <alignment horizontal="center" vertical="center" wrapText="1"/>
      <protection hidden="1"/>
    </xf>
    <xf numFmtId="3" fontId="13" fillId="3" borderId="16" xfId="9" applyFont="1" applyFill="1" applyBorder="1" applyAlignment="1" applyProtection="1">
      <alignment horizontal="right" vertical="center" wrapText="1"/>
      <protection hidden="1"/>
    </xf>
    <xf numFmtId="3" fontId="13" fillId="3" borderId="33" xfId="9" applyFont="1" applyFill="1" applyBorder="1" applyAlignment="1" applyProtection="1">
      <alignment horizontal="right" vertical="center" wrapText="1"/>
      <protection hidden="1"/>
    </xf>
    <xf numFmtId="3" fontId="13" fillId="3" borderId="18" xfId="9" applyFont="1" applyFill="1" applyBorder="1" applyAlignment="1" applyProtection="1">
      <alignment horizontal="center" vertical="center" wrapText="1"/>
      <protection hidden="1"/>
    </xf>
    <xf numFmtId="3" fontId="13" fillId="3" borderId="19" xfId="9" applyFont="1" applyFill="1" applyBorder="1" applyAlignment="1" applyProtection="1">
      <alignment horizontal="center" vertical="center" wrapText="1"/>
      <protection hidden="1"/>
    </xf>
    <xf numFmtId="3" fontId="13" fillId="3" borderId="23" xfId="9" applyFont="1" applyFill="1" applyBorder="1" applyAlignment="1" applyProtection="1">
      <alignment horizontal="right" vertical="center" wrapText="1"/>
      <protection hidden="1"/>
    </xf>
    <xf numFmtId="3" fontId="13" fillId="3" borderId="9" xfId="9" applyFont="1" applyFill="1" applyBorder="1" applyAlignment="1" applyProtection="1">
      <alignment horizontal="right" vertical="center" wrapText="1"/>
      <protection hidden="1"/>
    </xf>
    <xf numFmtId="3" fontId="12" fillId="4" borderId="57" xfId="6" applyFont="1" applyFill="1" applyBorder="1" applyAlignment="1" applyProtection="1">
      <alignment horizontal="left" vertical="center"/>
      <protection hidden="1"/>
    </xf>
    <xf numFmtId="3" fontId="12" fillId="4" borderId="58" xfId="6" applyFont="1" applyFill="1" applyBorder="1" applyAlignment="1" applyProtection="1">
      <alignment horizontal="left" vertical="center"/>
      <protection hidden="1"/>
    </xf>
    <xf numFmtId="3" fontId="12" fillId="4" borderId="66" xfId="6" applyFont="1" applyFill="1" applyBorder="1" applyAlignment="1" applyProtection="1">
      <alignment horizontal="left" vertical="center"/>
      <protection hidden="1"/>
    </xf>
    <xf numFmtId="3" fontId="34" fillId="4" borderId="73" xfId="6" applyFont="1" applyFill="1" applyBorder="1" applyAlignment="1" applyProtection="1">
      <alignment horizontal="center" vertical="center"/>
      <protection hidden="1"/>
    </xf>
    <xf numFmtId="3" fontId="34" fillId="4" borderId="69" xfId="6" applyFont="1" applyFill="1" applyBorder="1" applyAlignment="1" applyProtection="1">
      <alignment horizontal="center" vertical="center"/>
      <protection hidden="1"/>
    </xf>
    <xf numFmtId="3" fontId="34" fillId="4" borderId="76" xfId="6" applyFont="1" applyFill="1" applyBorder="1" applyAlignment="1" applyProtection="1">
      <alignment horizontal="center" vertical="center"/>
      <protection hidden="1"/>
    </xf>
    <xf numFmtId="3" fontId="34" fillId="4" borderId="70" xfId="6" applyFont="1" applyFill="1" applyBorder="1" applyAlignment="1" applyProtection="1">
      <alignment horizontal="center" vertical="center"/>
      <protection hidden="1"/>
    </xf>
    <xf numFmtId="165" fontId="34" fillId="4" borderId="20" xfId="0" applyFont="1" applyFill="1" applyBorder="1" applyAlignment="1" applyProtection="1">
      <alignment horizontal="center" vertical="center"/>
      <protection hidden="1"/>
    </xf>
    <xf numFmtId="165" fontId="34" fillId="4" borderId="59" xfId="0" applyFont="1" applyFill="1" applyBorder="1" applyAlignment="1" applyProtection="1">
      <alignment horizontal="center" vertical="center"/>
      <protection hidden="1"/>
    </xf>
    <xf numFmtId="165" fontId="34" fillId="4" borderId="21" xfId="0" applyFont="1" applyFill="1" applyBorder="1" applyAlignment="1" applyProtection="1">
      <alignment horizontal="center" vertical="center"/>
      <protection hidden="1"/>
    </xf>
    <xf numFmtId="3" fontId="41" fillId="4" borderId="57" xfId="6" applyFont="1" applyFill="1" applyBorder="1" applyAlignment="1" applyProtection="1">
      <alignment horizontal="left" vertical="center"/>
      <protection hidden="1"/>
    </xf>
    <xf numFmtId="3" fontId="41" fillId="4" borderId="58" xfId="6" applyFont="1" applyFill="1" applyBorder="1" applyAlignment="1" applyProtection="1">
      <alignment horizontal="left" vertical="center"/>
      <protection hidden="1"/>
    </xf>
    <xf numFmtId="3" fontId="41" fillId="4" borderId="66" xfId="6" applyFont="1" applyFill="1" applyBorder="1" applyAlignment="1" applyProtection="1">
      <alignment horizontal="left" vertical="center"/>
      <protection hidden="1"/>
    </xf>
    <xf numFmtId="3" fontId="34" fillId="4" borderId="59" xfId="6" applyFont="1" applyFill="1" applyBorder="1" applyAlignment="1" applyProtection="1">
      <alignment horizontal="center" vertical="center"/>
      <protection hidden="1"/>
    </xf>
    <xf numFmtId="3" fontId="34" fillId="4" borderId="60" xfId="6" applyFont="1" applyFill="1" applyBorder="1" applyAlignment="1" applyProtection="1">
      <alignment horizontal="center" vertical="center"/>
      <protection hidden="1"/>
    </xf>
    <xf numFmtId="3" fontId="34" fillId="4" borderId="66" xfId="6" applyFont="1" applyFill="1" applyBorder="1" applyAlignment="1" applyProtection="1">
      <alignment horizontal="center" vertical="center"/>
      <protection hidden="1"/>
    </xf>
    <xf numFmtId="3" fontId="34" fillId="4" borderId="11" xfId="6" applyFont="1" applyFill="1" applyBorder="1" applyAlignment="1" applyProtection="1">
      <alignment horizontal="center" vertical="center"/>
      <protection hidden="1"/>
    </xf>
    <xf numFmtId="3" fontId="34" fillId="4" borderId="13" xfId="6" applyFont="1" applyFill="1" applyBorder="1" applyAlignment="1" applyProtection="1">
      <alignment horizontal="center" vertical="center"/>
      <protection hidden="1"/>
    </xf>
    <xf numFmtId="3" fontId="34" fillId="4" borderId="14" xfId="6" applyFont="1" applyFill="1" applyBorder="1" applyAlignment="1" applyProtection="1">
      <alignment horizontal="center" vertical="center"/>
      <protection hidden="1"/>
    </xf>
    <xf numFmtId="165" fontId="12" fillId="4" borderId="57" xfId="0" applyFont="1" applyFill="1" applyBorder="1" applyAlignment="1" applyProtection="1">
      <alignment horizontal="left" vertical="center"/>
      <protection hidden="1"/>
    </xf>
    <xf numFmtId="165" fontId="41" fillId="4" borderId="66" xfId="0" applyFont="1" applyFill="1" applyBorder="1" applyAlignment="1" applyProtection="1">
      <alignment horizontal="left" vertical="center"/>
      <protection hidden="1"/>
    </xf>
    <xf numFmtId="165" fontId="34" fillId="4" borderId="11" xfId="0" applyFont="1" applyFill="1" applyBorder="1" applyAlignment="1" applyProtection="1">
      <alignment horizontal="center" vertical="center"/>
      <protection hidden="1"/>
    </xf>
    <xf numFmtId="165" fontId="34" fillId="4" borderId="12" xfId="0" applyFont="1" applyFill="1" applyBorder="1" applyAlignment="1" applyProtection="1">
      <alignment horizontal="center" vertical="center"/>
      <protection hidden="1"/>
    </xf>
    <xf numFmtId="165" fontId="34" fillId="4" borderId="13" xfId="0" applyFont="1" applyFill="1" applyBorder="1" applyAlignment="1" applyProtection="1">
      <alignment horizontal="center" vertical="center"/>
      <protection hidden="1"/>
    </xf>
    <xf numFmtId="165" fontId="34" fillId="4" borderId="14" xfId="0" applyFont="1" applyFill="1" applyBorder="1" applyAlignment="1" applyProtection="1">
      <alignment horizontal="center" vertical="center"/>
      <protection hidden="1"/>
    </xf>
    <xf numFmtId="165" fontId="11" fillId="3" borderId="11" xfId="0" applyFont="1" applyFill="1" applyBorder="1" applyAlignment="1" applyProtection="1">
      <alignment horizontal="center" vertical="center"/>
      <protection hidden="1"/>
    </xf>
    <xf numFmtId="165" fontId="11" fillId="3" borderId="12" xfId="0" applyFont="1" applyFill="1" applyBorder="1" applyAlignment="1" applyProtection="1">
      <alignment horizontal="center" vertical="center"/>
      <protection hidden="1"/>
    </xf>
    <xf numFmtId="165" fontId="11" fillId="3" borderId="13" xfId="0" applyFont="1" applyFill="1" applyBorder="1" applyAlignment="1" applyProtection="1">
      <alignment horizontal="center" vertical="center"/>
      <protection hidden="1"/>
    </xf>
    <xf numFmtId="165" fontId="11" fillId="3" borderId="14" xfId="0" applyFont="1" applyFill="1" applyBorder="1" applyAlignment="1" applyProtection="1">
      <alignment horizontal="center" vertical="center"/>
      <protection hidden="1"/>
    </xf>
    <xf numFmtId="165" fontId="34" fillId="4" borderId="10" xfId="0" applyFont="1" applyFill="1" applyBorder="1" applyAlignment="1" applyProtection="1">
      <alignment horizontal="center" vertical="center" wrapText="1"/>
      <protection hidden="1"/>
    </xf>
    <xf numFmtId="165" fontId="34" fillId="4" borderId="12" xfId="0" applyFont="1" applyFill="1" applyBorder="1" applyAlignment="1" applyProtection="1">
      <alignment horizontal="center" vertical="center" wrapText="1"/>
      <protection hidden="1"/>
    </xf>
    <xf numFmtId="165" fontId="34" fillId="4" borderId="13" xfId="0" applyFont="1" applyFill="1" applyBorder="1" applyAlignment="1" applyProtection="1">
      <alignment horizontal="center" vertical="center" wrapText="1"/>
      <protection hidden="1"/>
    </xf>
    <xf numFmtId="165" fontId="34" fillId="4" borderId="6" xfId="0" applyFont="1" applyFill="1" applyBorder="1" applyAlignment="1" applyProtection="1">
      <alignment horizontal="center" vertical="center" wrapText="1"/>
      <protection hidden="1"/>
    </xf>
    <xf numFmtId="165" fontId="34" fillId="4" borderId="7" xfId="0" applyFont="1" applyFill="1" applyBorder="1" applyAlignment="1" applyProtection="1">
      <alignment horizontal="center" vertical="center" wrapText="1"/>
      <protection hidden="1"/>
    </xf>
    <xf numFmtId="165" fontId="34" fillId="4" borderId="24" xfId="0" applyFont="1" applyFill="1" applyBorder="1" applyAlignment="1" applyProtection="1">
      <alignment horizontal="center" vertical="center" wrapText="1"/>
      <protection hidden="1"/>
    </xf>
    <xf numFmtId="165" fontId="34" fillId="4" borderId="3" xfId="0" applyFont="1" applyFill="1" applyBorder="1" applyAlignment="1" applyProtection="1">
      <alignment horizontal="left" vertical="center"/>
      <protection hidden="1"/>
    </xf>
    <xf numFmtId="165" fontId="34" fillId="4" borderId="4" xfId="0" applyFont="1" applyFill="1" applyBorder="1" applyAlignment="1" applyProtection="1">
      <alignment horizontal="left" vertical="center"/>
      <protection hidden="1"/>
    </xf>
    <xf numFmtId="165" fontId="5" fillId="3" borderId="55" xfId="0" applyFont="1" applyFill="1" applyBorder="1" applyAlignment="1" applyProtection="1">
      <alignment horizontal="right" vertical="center"/>
      <protection hidden="1"/>
    </xf>
    <xf numFmtId="165" fontId="5" fillId="3" borderId="63" xfId="0" applyFont="1" applyFill="1" applyBorder="1" applyAlignment="1" applyProtection="1">
      <alignment horizontal="right" vertical="center"/>
      <protection hidden="1"/>
    </xf>
    <xf numFmtId="165" fontId="34" fillId="4" borderId="17" xfId="0" applyFont="1" applyFill="1" applyBorder="1" applyAlignment="1" applyProtection="1">
      <alignment horizontal="right" vertical="center"/>
      <protection hidden="1"/>
    </xf>
    <xf numFmtId="165" fontId="34" fillId="4" borderId="24" xfId="0" applyFont="1" applyFill="1" applyBorder="1" applyAlignment="1" applyProtection="1">
      <alignment horizontal="right" vertical="center"/>
      <protection hidden="1"/>
    </xf>
    <xf numFmtId="165" fontId="5" fillId="3" borderId="52" xfId="0" applyFont="1" applyFill="1" applyBorder="1" applyAlignment="1" applyProtection="1">
      <alignment horizontal="right" vertical="center"/>
      <protection hidden="1"/>
    </xf>
    <xf numFmtId="165" fontId="5" fillId="3" borderId="62" xfId="0" applyFont="1" applyFill="1" applyBorder="1" applyAlignment="1" applyProtection="1">
      <alignment horizontal="right" vertical="center"/>
      <protection hidden="1"/>
    </xf>
    <xf numFmtId="165" fontId="34" fillId="4" borderId="11" xfId="0" applyFont="1" applyFill="1" applyBorder="1" applyAlignment="1" applyProtection="1">
      <alignment horizontal="center" vertical="center" wrapText="1"/>
      <protection hidden="1"/>
    </xf>
    <xf numFmtId="165" fontId="5" fillId="3" borderId="0" xfId="0" applyFont="1" applyFill="1" applyBorder="1" applyAlignment="1" applyProtection="1">
      <alignment horizontal="left" vertical="center" wrapText="1"/>
      <protection hidden="1"/>
    </xf>
    <xf numFmtId="165" fontId="5" fillId="3" borderId="15" xfId="0" applyFont="1" applyFill="1" applyBorder="1" applyAlignment="1" applyProtection="1">
      <alignment horizontal="left" vertical="center" wrapText="1"/>
      <protection hidden="1"/>
    </xf>
    <xf numFmtId="165" fontId="5" fillId="3" borderId="72" xfId="0" applyFont="1" applyFill="1" applyBorder="1" applyAlignment="1" applyProtection="1">
      <alignment horizontal="left" vertical="center" wrapText="1"/>
      <protection hidden="1"/>
    </xf>
    <xf numFmtId="165" fontId="5" fillId="3" borderId="61" xfId="0" applyFont="1" applyFill="1" applyBorder="1" applyAlignment="1" applyProtection="1">
      <alignment horizontal="left" vertical="center" wrapText="1"/>
      <protection hidden="1"/>
    </xf>
    <xf numFmtId="165" fontId="7" fillId="3" borderId="18" xfId="0" applyFont="1" applyFill="1" applyBorder="1" applyAlignment="1" applyProtection="1">
      <alignment horizontal="center" vertical="center"/>
      <protection hidden="1"/>
    </xf>
    <xf numFmtId="165" fontId="7" fillId="3" borderId="19" xfId="0" applyFont="1" applyFill="1" applyBorder="1" applyAlignment="1" applyProtection="1">
      <alignment horizontal="center" vertical="center"/>
      <protection hidden="1"/>
    </xf>
    <xf numFmtId="165" fontId="7" fillId="3" borderId="32" xfId="0" applyFont="1" applyFill="1" applyBorder="1" applyAlignment="1" applyProtection="1">
      <alignment horizontal="center" vertical="center"/>
      <protection hidden="1"/>
    </xf>
    <xf numFmtId="165" fontId="7" fillId="3" borderId="90" xfId="0" applyFont="1" applyFill="1" applyBorder="1" applyAlignment="1" applyProtection="1">
      <alignment horizontal="center" vertical="center"/>
      <protection hidden="1"/>
    </xf>
    <xf numFmtId="165" fontId="7" fillId="3" borderId="35" xfId="0" applyFont="1" applyFill="1" applyBorder="1" applyAlignment="1" applyProtection="1">
      <alignment horizontal="center" vertical="center"/>
      <protection hidden="1"/>
    </xf>
    <xf numFmtId="165" fontId="7" fillId="3" borderId="13" xfId="0" applyFont="1" applyFill="1" applyBorder="1" applyAlignment="1" applyProtection="1">
      <alignment horizontal="center" vertical="center"/>
      <protection hidden="1"/>
    </xf>
    <xf numFmtId="165" fontId="34" fillId="4" borderId="10" xfId="0" applyFont="1" applyFill="1" applyBorder="1" applyAlignment="1" applyProtection="1">
      <alignment horizontal="left" vertical="center"/>
      <protection hidden="1"/>
    </xf>
    <xf numFmtId="165" fontId="34" fillId="4" borderId="12" xfId="0" applyFont="1" applyFill="1" applyBorder="1" applyAlignment="1" applyProtection="1">
      <alignment horizontal="left" vertical="center"/>
      <protection hidden="1"/>
    </xf>
    <xf numFmtId="165" fontId="11" fillId="3" borderId="3" xfId="0" applyFont="1" applyFill="1" applyBorder="1" applyAlignment="1" applyProtection="1">
      <alignment horizontal="center" vertical="center"/>
      <protection hidden="1"/>
    </xf>
    <xf numFmtId="165" fontId="11" fillId="3" borderId="4" xfId="0" applyFont="1" applyFill="1" applyBorder="1" applyAlignment="1" applyProtection="1">
      <alignment horizontal="center" vertical="center"/>
      <protection hidden="1"/>
    </xf>
    <xf numFmtId="165" fontId="11" fillId="3" borderId="42" xfId="0" applyFont="1" applyFill="1" applyBorder="1" applyAlignment="1" applyProtection="1">
      <alignment horizontal="center" vertical="center"/>
      <protection hidden="1"/>
    </xf>
    <xf numFmtId="165" fontId="5" fillId="3" borderId="52" xfId="0" applyFont="1" applyFill="1" applyBorder="1" applyAlignment="1" applyProtection="1">
      <alignment horizontal="left" vertical="center" wrapText="1"/>
      <protection hidden="1"/>
    </xf>
    <xf numFmtId="165" fontId="5" fillId="3" borderId="62" xfId="0" applyFont="1" applyFill="1" applyBorder="1" applyAlignment="1" applyProtection="1">
      <alignment horizontal="left" vertical="center" wrapText="1"/>
      <protection hidden="1"/>
    </xf>
    <xf numFmtId="165" fontId="34" fillId="4" borderId="22" xfId="0" applyFont="1" applyFill="1" applyBorder="1" applyAlignment="1" applyProtection="1">
      <alignment horizontal="center" vertical="center"/>
      <protection hidden="1"/>
    </xf>
    <xf numFmtId="165" fontId="34" fillId="4" borderId="22" xfId="0" applyFont="1" applyFill="1" applyBorder="1" applyAlignment="1" applyProtection="1">
      <alignment horizontal="center" vertical="center" wrapText="1"/>
      <protection hidden="1"/>
    </xf>
    <xf numFmtId="165" fontId="34" fillId="4" borderId="20" xfId="0" applyFont="1" applyFill="1" applyBorder="1" applyAlignment="1" applyProtection="1">
      <alignment horizontal="center" vertical="center" wrapText="1"/>
      <protection hidden="1"/>
    </xf>
    <xf numFmtId="165" fontId="34" fillId="4" borderId="6" xfId="0" applyFont="1" applyFill="1" applyBorder="1" applyAlignment="1" applyProtection="1">
      <alignment horizontal="center" vertical="center"/>
      <protection hidden="1"/>
    </xf>
    <xf numFmtId="165" fontId="35" fillId="4" borderId="58" xfId="0" applyFont="1" applyFill="1" applyBorder="1" applyAlignment="1" applyProtection="1">
      <alignment horizontal="center" vertical="center"/>
      <protection hidden="1"/>
    </xf>
    <xf numFmtId="165" fontId="35" fillId="4" borderId="66" xfId="0" applyFont="1" applyFill="1" applyBorder="1" applyAlignment="1" applyProtection="1">
      <alignment horizontal="center" vertical="center"/>
      <protection hidden="1"/>
    </xf>
    <xf numFmtId="165" fontId="35" fillId="4" borderId="59" xfId="0" applyFont="1" applyFill="1" applyBorder="1" applyAlignment="1" applyProtection="1">
      <alignment horizontal="center" vertical="center"/>
      <protection hidden="1"/>
    </xf>
    <xf numFmtId="165" fontId="35" fillId="4" borderId="60" xfId="0" applyFont="1" applyFill="1" applyBorder="1" applyAlignment="1" applyProtection="1">
      <alignment horizontal="center" vertical="center"/>
      <protection hidden="1"/>
    </xf>
    <xf numFmtId="165" fontId="12" fillId="4" borderId="58" xfId="0" applyFont="1" applyFill="1" applyBorder="1" applyAlignment="1" applyProtection="1">
      <alignment horizontal="left" vertical="center"/>
      <protection hidden="1"/>
    </xf>
    <xf numFmtId="165" fontId="12" fillId="4" borderId="66" xfId="0" applyFont="1" applyFill="1" applyBorder="1" applyAlignment="1" applyProtection="1">
      <alignment horizontal="left" vertical="center"/>
      <protection hidden="1"/>
    </xf>
    <xf numFmtId="165" fontId="40" fillId="4" borderId="30" xfId="0" applyFont="1" applyFill="1" applyBorder="1" applyAlignment="1" applyProtection="1">
      <alignment horizontal="left" vertical="center"/>
    </xf>
    <xf numFmtId="165" fontId="40" fillId="4" borderId="27" xfId="0" applyFont="1" applyFill="1" applyBorder="1" applyAlignment="1" applyProtection="1">
      <alignment horizontal="left" vertical="center"/>
    </xf>
    <xf numFmtId="1" fontId="40" fillId="4" borderId="30" xfId="0" applyNumberFormat="1" applyFont="1" applyFill="1" applyBorder="1" applyAlignment="1" applyProtection="1">
      <alignment horizontal="center" vertical="center"/>
    </xf>
    <xf numFmtId="1" fontId="40" fillId="4" borderId="27" xfId="0" applyNumberFormat="1" applyFont="1" applyFill="1" applyBorder="1" applyAlignment="1" applyProtection="1">
      <alignment horizontal="center" vertical="center"/>
    </xf>
    <xf numFmtId="169" fontId="34" fillId="4" borderId="57" xfId="0" applyNumberFormat="1" applyFont="1" applyFill="1" applyBorder="1" applyAlignment="1" applyProtection="1">
      <alignment horizontal="center" vertical="center"/>
      <protection hidden="1"/>
    </xf>
    <xf numFmtId="169" fontId="34" fillId="4" borderId="58" xfId="0" applyNumberFormat="1" applyFont="1" applyFill="1" applyBorder="1" applyAlignment="1" applyProtection="1">
      <alignment horizontal="center" vertical="center"/>
      <protection hidden="1"/>
    </xf>
    <xf numFmtId="165" fontId="13" fillId="7" borderId="6" xfId="0" applyFont="1" applyFill="1" applyBorder="1" applyAlignment="1" applyProtection="1">
      <alignment horizontal="left" vertical="center"/>
      <protection hidden="1"/>
    </xf>
    <xf numFmtId="165" fontId="13" fillId="7" borderId="24" xfId="0" applyFont="1" applyFill="1" applyBorder="1" applyAlignment="1" applyProtection="1">
      <alignment horizontal="left" vertical="center"/>
      <protection hidden="1"/>
    </xf>
    <xf numFmtId="9" fontId="34" fillId="4" borderId="73" xfId="10" applyFont="1" applyFill="1" applyBorder="1" applyAlignment="1" applyProtection="1">
      <alignment horizontal="center" vertical="center"/>
      <protection hidden="1"/>
    </xf>
    <xf numFmtId="9" fontId="34" fillId="4" borderId="70" xfId="10" applyFont="1" applyFill="1" applyBorder="1" applyAlignment="1" applyProtection="1">
      <alignment horizontal="center" vertical="center"/>
      <protection hidden="1"/>
    </xf>
    <xf numFmtId="9" fontId="34" fillId="4" borderId="76" xfId="10" applyFont="1" applyFill="1" applyBorder="1" applyAlignment="1" applyProtection="1">
      <alignment horizontal="center" vertical="center"/>
      <protection hidden="1"/>
    </xf>
    <xf numFmtId="168" fontId="41" fillId="4" borderId="57" xfId="0" applyNumberFormat="1" applyFont="1" applyFill="1" applyBorder="1" applyAlignment="1" applyProtection="1">
      <alignment horizontal="left" vertical="center"/>
      <protection hidden="1"/>
    </xf>
    <xf numFmtId="168" fontId="41" fillId="4" borderId="58" xfId="0" applyNumberFormat="1" applyFont="1" applyFill="1" applyBorder="1" applyAlignment="1" applyProtection="1">
      <alignment horizontal="left" vertical="center"/>
      <protection hidden="1"/>
    </xf>
    <xf numFmtId="3" fontId="11" fillId="6" borderId="4" xfId="5" applyNumberFormat="1" applyFont="1" applyFill="1" applyBorder="1" applyAlignment="1" applyProtection="1">
      <alignment horizontal="left" vertical="center"/>
      <protection hidden="1"/>
    </xf>
    <xf numFmtId="165" fontId="46" fillId="11" borderId="0" xfId="0" applyFont="1" applyFill="1" applyAlignment="1" applyProtection="1">
      <alignment horizontal="center" wrapText="1" readingOrder="1"/>
      <protection hidden="1"/>
    </xf>
    <xf numFmtId="165" fontId="0" fillId="0" borderId="0" xfId="0" applyAlignment="1">
      <alignment wrapText="1" readingOrder="1"/>
    </xf>
    <xf numFmtId="165" fontId="32" fillId="12" borderId="91" xfId="0" applyFont="1" applyFill="1" applyBorder="1" applyAlignment="1">
      <alignment wrapText="1"/>
    </xf>
    <xf numFmtId="165" fontId="0" fillId="0" borderId="91" xfId="0" applyBorder="1" applyAlignment="1">
      <alignment wrapText="1"/>
    </xf>
    <xf numFmtId="165" fontId="0" fillId="0" borderId="92" xfId="0" applyBorder="1" applyAlignment="1">
      <alignment wrapText="1"/>
    </xf>
    <xf numFmtId="165" fontId="29" fillId="12" borderId="84" xfId="0" applyFont="1" applyFill="1" applyBorder="1" applyAlignment="1">
      <alignment wrapText="1"/>
    </xf>
    <xf numFmtId="165" fontId="0" fillId="0" borderId="84" xfId="0" applyBorder="1" applyAlignment="1">
      <alignment wrapText="1"/>
    </xf>
    <xf numFmtId="165" fontId="0" fillId="0" borderId="93" xfId="0" applyBorder="1" applyAlignment="1">
      <alignment wrapText="1"/>
    </xf>
  </cellXfs>
  <cellStyles count="13">
    <cellStyle name="Millares" xfId="1" builtinId="3"/>
    <cellStyle name="Moneda" xfId="2" builtinId="4"/>
    <cellStyle name="Moneda_PRESTAMO.XLS" xfId="3"/>
    <cellStyle name="Normal" xfId="0" builtinId="0"/>
    <cellStyle name="Normal 2" xfId="4"/>
    <cellStyle name="Normal 3" xfId="5"/>
    <cellStyle name="Normal_GASTOS.XLS" xfId="6"/>
    <cellStyle name="Normal_INVERSIO.XLS" xfId="7"/>
    <cellStyle name="Normal_PRESTAMO.XLS" xfId="8"/>
    <cellStyle name="Normal_VENTAS.XLS" xfId="9"/>
    <cellStyle name="Porcentaje" xfId="10" builtinId="5"/>
    <cellStyle name="Porcentual_GASTOS.XLS" xfId="11"/>
    <cellStyle name="Porcentual_PRESTAMO.XLS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321573182641037E-2"/>
          <c:y val="3.5971349382269355E-2"/>
          <c:w val="0.85132093853262358"/>
          <c:h val="5.0359889135177097E-2"/>
        </c:manualLayout>
      </c:layout>
      <c:lineChart>
        <c:grouping val="standard"/>
        <c:varyColors val="0"/>
        <c:ser>
          <c:idx val="0"/>
          <c:order val="0"/>
          <c:tx>
            <c:strRef>
              <c:f>Ratios!$A$4</c:f>
              <c:strCache>
                <c:ptCount val="1"/>
                <c:pt idx="0">
                  <c:v>  Crecimiento de la Cifra de ventas (%)</c:v>
                </c:pt>
              </c:strCache>
            </c:strRef>
          </c:tx>
          <c:val>
            <c:numRef>
              <c:f>Ratios!$B$4:$F$4</c:f>
              <c:numCache>
                <c:formatCode>#,##0.00%;[Red]\(#,##0.00%\)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Ratios!$A$5</c:f>
              <c:strCache>
                <c:ptCount val="1"/>
                <c:pt idx="0">
                  <c:v>  Productividad (Ventas/Gastos de Personal)</c:v>
                </c:pt>
              </c:strCache>
            </c:strRef>
          </c:tx>
          <c:val>
            <c:numRef>
              <c:f>Ratios!$B$5:$F$5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Ratios!$A$6</c:f>
              <c:strCache>
                <c:ptCount val="1"/>
                <c:pt idx="0">
                  <c:v>  Crecimiento Valor Añadido (%)</c:v>
                </c:pt>
              </c:strCache>
            </c:strRef>
          </c:tx>
          <c:val>
            <c:numRef>
              <c:f>Ratios!$B$6:$F$6</c:f>
              <c:numCache>
                <c:formatCode>#,##0.00%;[Red]\(#,##0.00%\)</c:formatCode>
                <c:ptCount val="5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11872"/>
        <c:axId val="125713792"/>
      </c:lineChart>
      <c:catAx>
        <c:axId val="12571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713792"/>
        <c:crosses val="autoZero"/>
        <c:auto val="1"/>
        <c:lblAlgn val="ctr"/>
        <c:lblOffset val="100"/>
        <c:noMultiLvlLbl val="0"/>
      </c:catAx>
      <c:valAx>
        <c:axId val="125713792"/>
        <c:scaling>
          <c:orientation val="minMax"/>
        </c:scaling>
        <c:delete val="0"/>
        <c:axPos val="l"/>
        <c:majorGridlines/>
        <c:numFmt formatCode="#,##0.00%;[Red]\(#,##0.00%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7118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422238587083088"/>
          <c:y val="3.5971223021582732E-2"/>
          <c:w val="0.2661875538938927"/>
          <c:h val="0.89928359674465153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09861899219452"/>
          <c:y val="6.6350864444943272E-2"/>
          <c:w val="0.82254389272307016"/>
          <c:h val="0.7393382038150822"/>
        </c:manualLayout>
      </c:layout>
      <c:lineChart>
        <c:grouping val="standard"/>
        <c:varyColors val="0"/>
        <c:ser>
          <c:idx val="0"/>
          <c:order val="0"/>
          <c:tx>
            <c:strRef>
              <c:f>Ratios!$A$8</c:f>
              <c:strCache>
                <c:ptCount val="1"/>
                <c:pt idx="0">
                  <c:v>  Rentabilidad económica (E.B.I.T./Activo)</c:v>
                </c:pt>
              </c:strCache>
            </c:strRef>
          </c:tx>
          <c:val>
            <c:numRef>
              <c:f>Ratios!$B$8:$F$8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Ratios!$A$9</c:f>
              <c:strCache>
                <c:ptCount val="1"/>
                <c:pt idx="0">
                  <c:v>  Rotación de activos (Ingresos/Activo)</c:v>
                </c:pt>
              </c:strCache>
            </c:strRef>
          </c:tx>
          <c:val>
            <c:numRef>
              <c:f>Ratios!$B$9:$F$9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Ratios!$A$10</c:f>
              <c:strCache>
                <c:ptCount val="1"/>
                <c:pt idx="0">
                  <c:v>  Margen sobre ventas (E.B.I.T./Ingresos)</c:v>
                </c:pt>
              </c:strCache>
            </c:strRef>
          </c:tx>
          <c:val>
            <c:numRef>
              <c:f>Ratios!$B$10:$F$10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Ratios!$A$11</c:f>
              <c:strCache>
                <c:ptCount val="1"/>
                <c:pt idx="0">
                  <c:v>  Rentabilidad financiera (B.A.T./Patrimonio Neto)</c:v>
                </c:pt>
              </c:strCache>
            </c:strRef>
          </c:tx>
          <c:val>
            <c:numRef>
              <c:f>Ratios!$B$11:$F$11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Ratios!$A$12</c:f>
              <c:strCache>
                <c:ptCount val="1"/>
                <c:pt idx="0">
                  <c:v>  Gastos financieros (%)</c:v>
                </c:pt>
              </c:strCache>
            </c:strRef>
          </c:tx>
          <c:val>
            <c:numRef>
              <c:f>Ratios!$B$12:$F$12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40928"/>
        <c:axId val="125743104"/>
      </c:lineChart>
      <c:catAx>
        <c:axId val="12574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743104"/>
        <c:crosses val="autoZero"/>
        <c:auto val="1"/>
        <c:lblAlgn val="ctr"/>
        <c:lblOffset val="100"/>
        <c:noMultiLvlLbl val="0"/>
      </c:catAx>
      <c:valAx>
        <c:axId val="125743104"/>
        <c:scaling>
          <c:orientation val="minMax"/>
        </c:scaling>
        <c:delete val="0"/>
        <c:axPos val="l"/>
        <c:majorGridlines/>
        <c:numFmt formatCode="#,##0.00%;[Red]\(#,##0.00%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74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861087507946399"/>
          <c:y val="4.7393364928909949E-2"/>
          <c:w val="0.2517990646852597"/>
          <c:h val="0.81516786704979405"/>
        </c:manualLayout>
      </c:layout>
      <c:overlay val="0"/>
      <c:txPr>
        <a:bodyPr/>
        <a:lstStyle/>
        <a:p>
          <a:pPr>
            <a:defRPr sz="5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40384615384615"/>
          <c:y val="6.6350864444943272E-2"/>
          <c:w val="0.82211538461538458"/>
          <c:h val="0.7393382038150822"/>
        </c:manualLayout>
      </c:layout>
      <c:lineChart>
        <c:grouping val="standard"/>
        <c:varyColors val="0"/>
        <c:ser>
          <c:idx val="0"/>
          <c:order val="0"/>
          <c:tx>
            <c:strRef>
              <c:f>Ratios!$A$14</c:f>
              <c:strCache>
                <c:ptCount val="1"/>
                <c:pt idx="0">
                  <c:v>  Rentabilidad económica (%)</c:v>
                </c:pt>
              </c:strCache>
            </c:strRef>
          </c:tx>
          <c:val>
            <c:numRef>
              <c:f>Ratios!$B$14:$F$14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Ratios!$A$15</c:f>
              <c:strCache>
                <c:ptCount val="1"/>
                <c:pt idx="0">
                  <c:v>  Rotación de activos</c:v>
                </c:pt>
              </c:strCache>
            </c:strRef>
          </c:tx>
          <c:val>
            <c:numRef>
              <c:f>Ratios!$B$15:$F$15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Ratios!$A$16</c:f>
              <c:strCache>
                <c:ptCount val="1"/>
                <c:pt idx="0">
                  <c:v>  Margen sobre ventas (%)</c:v>
                </c:pt>
              </c:strCache>
            </c:strRef>
          </c:tx>
          <c:val>
            <c:numRef>
              <c:f>Ratios!$B$16:$F$16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Ratios!$A$17</c:f>
              <c:strCache>
                <c:ptCount val="1"/>
                <c:pt idx="0">
                  <c:v>  Rentabilidad financiera (%)</c:v>
                </c:pt>
              </c:strCache>
            </c:strRef>
          </c:tx>
          <c:val>
            <c:numRef>
              <c:f>Ratios!$B$17:$F$17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Ratios!$A$18</c:f>
              <c:strCache>
                <c:ptCount val="1"/>
                <c:pt idx="0">
                  <c:v>  Gastos financieros (%)</c:v>
                </c:pt>
              </c:strCache>
            </c:strRef>
          </c:tx>
          <c:val>
            <c:numRef>
              <c:f>Ratios!$B$18:$F$18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13344"/>
        <c:axId val="125923712"/>
      </c:lineChart>
      <c:catAx>
        <c:axId val="12591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923712"/>
        <c:crosses val="autoZero"/>
        <c:auto val="1"/>
        <c:lblAlgn val="ctr"/>
        <c:lblOffset val="100"/>
        <c:noMultiLvlLbl val="0"/>
      </c:catAx>
      <c:valAx>
        <c:axId val="125923712"/>
        <c:scaling>
          <c:orientation val="minMax"/>
        </c:scaling>
        <c:delete val="0"/>
        <c:axPos val="l"/>
        <c:majorGridlines/>
        <c:numFmt formatCode="#,##0.00%;[Red]\(#,##0.00%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9133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240384615384615"/>
          <c:y val="9.9526066350710901E-2"/>
          <c:w val="0.23798076923076927"/>
          <c:h val="0.72038063962383847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136875976272059E-2"/>
          <c:y val="4.1800643086816719E-2"/>
          <c:w val="0.87050563573899253"/>
          <c:h val="0.82636655948553051"/>
        </c:manualLayout>
      </c:layout>
      <c:lineChart>
        <c:grouping val="standard"/>
        <c:varyColors val="0"/>
        <c:ser>
          <c:idx val="0"/>
          <c:order val="0"/>
          <c:tx>
            <c:strRef>
              <c:f>Ratios!$A$20</c:f>
              <c:strCache>
                <c:ptCount val="1"/>
                <c:pt idx="0">
                  <c:v>  Fondo de rotación</c:v>
                </c:pt>
              </c:strCache>
            </c:strRef>
          </c:tx>
          <c:val>
            <c:numRef>
              <c:f>Ratios!$B$20:$F$20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Ratios!$A$21</c:f>
              <c:strCache>
                <c:ptCount val="1"/>
                <c:pt idx="0">
                  <c:v>  Fondo de maniobra</c:v>
                </c:pt>
              </c:strCache>
            </c:strRef>
          </c:tx>
          <c:val>
            <c:numRef>
              <c:f>Ratios!$B$21:$F$21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Ratios!$A$22</c:f>
              <c:strCache>
                <c:ptCount val="1"/>
                <c:pt idx="0">
                  <c:v>  Tesorería</c:v>
                </c:pt>
              </c:strCache>
            </c:strRef>
          </c:tx>
          <c:val>
            <c:numRef>
              <c:f>Ratios!$B$22:$F$22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Ratios!$A$23</c:f>
              <c:strCache>
                <c:ptCount val="1"/>
                <c:pt idx="0">
                  <c:v>  Existencias comerciales</c:v>
                </c:pt>
              </c:strCache>
            </c:strRef>
          </c:tx>
          <c:val>
            <c:numRef>
              <c:f>Ratios!$B$23:$F$23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Ratios!$A$24</c:f>
              <c:strCache>
                <c:ptCount val="1"/>
                <c:pt idx="0">
                  <c:v>  Existencias M. P.</c:v>
                </c:pt>
              </c:strCache>
            </c:strRef>
          </c:tx>
          <c:val>
            <c:numRef>
              <c:f>Ratios!$B$24:$F$24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Ratios!$A$25</c:f>
              <c:strCache>
                <c:ptCount val="1"/>
                <c:pt idx="0">
                  <c:v>  Existencias P.T.</c:v>
                </c:pt>
              </c:strCache>
            </c:strRef>
          </c:tx>
          <c:val>
            <c:numRef>
              <c:f>Ratios!$B$25:$F$25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Ratios!$A$26</c:f>
              <c:strCache>
                <c:ptCount val="1"/>
                <c:pt idx="0">
                  <c:v>  Crédito clientes</c:v>
                </c:pt>
              </c:strCache>
            </c:strRef>
          </c:tx>
          <c:val>
            <c:numRef>
              <c:f>Ratios!$B$26:$F$26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Ratios!$A$27</c:f>
              <c:strCache>
                <c:ptCount val="1"/>
                <c:pt idx="0">
                  <c:v>  Crédito proveedores</c:v>
                </c:pt>
              </c:strCache>
            </c:strRef>
          </c:tx>
          <c:val>
            <c:numRef>
              <c:f>Ratios!$B$27:$F$27</c:f>
              <c:numCache>
                <c:formatCode>#,##0" días";[Red]\(#,##0" días"\)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58784"/>
        <c:axId val="125965056"/>
      </c:lineChart>
      <c:catAx>
        <c:axId val="1259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965056"/>
        <c:crosses val="autoZero"/>
        <c:auto val="1"/>
        <c:lblAlgn val="ctr"/>
        <c:lblOffset val="100"/>
        <c:noMultiLvlLbl val="0"/>
      </c:catAx>
      <c:valAx>
        <c:axId val="125965056"/>
        <c:scaling>
          <c:orientation val="minMax"/>
        </c:scaling>
        <c:delete val="0"/>
        <c:axPos val="l"/>
        <c:majorGridlines/>
        <c:numFmt formatCode="#,##0&quot; días&quot;;[Red]\(#,##0&quot; días&quot;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595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4340703814900833"/>
          <c:y val="0.11254019292604502"/>
          <c:w val="0.24700290161571525"/>
          <c:h val="0.76205787781350487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04797544105983"/>
          <c:y val="6.6037735849056603E-2"/>
          <c:w val="0.83971389956113041"/>
          <c:h val="0.74056603773584906"/>
        </c:manualLayout>
      </c:layout>
      <c:lineChart>
        <c:grouping val="standard"/>
        <c:varyColors val="0"/>
        <c:ser>
          <c:idx val="0"/>
          <c:order val="0"/>
          <c:tx>
            <c:strRef>
              <c:f>Ratios!$A$29</c:f>
              <c:strCache>
                <c:ptCount val="1"/>
                <c:pt idx="0">
                  <c:v>  P.N. sobre permanentes (%)</c:v>
                </c:pt>
              </c:strCache>
            </c:strRef>
          </c:tx>
          <c:val>
            <c:numRef>
              <c:f>Ratios!$B$29:$F$29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Ratios!$A$30</c:f>
              <c:strCache>
                <c:ptCount val="1"/>
                <c:pt idx="0">
                  <c:v>  Coeficiente Básico de Financiación</c:v>
                </c:pt>
              </c:strCache>
            </c:strRef>
          </c:tx>
          <c:val>
            <c:numRef>
              <c:f>Ratios!$B$30:$F$30</c:f>
              <c:numCache>
                <c:formatCode>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Ratios!$A$31</c:f>
              <c:strCache>
                <c:ptCount val="1"/>
                <c:pt idx="0">
                  <c:v>  Inmediatez de la deuda (%)</c:v>
                </c:pt>
              </c:strCache>
            </c:strRef>
          </c:tx>
          <c:val>
            <c:numRef>
              <c:f>Ratios!$B$31:$F$31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Ratios!$A$32</c:f>
              <c:strCache>
                <c:ptCount val="1"/>
                <c:pt idx="0">
                  <c:v>  Endeudamiento (%)</c:v>
                </c:pt>
              </c:strCache>
            </c:strRef>
          </c:tx>
          <c:val>
            <c:numRef>
              <c:f>Ratios!$B$32:$F$32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Ratios!$A$33</c:f>
              <c:strCache>
                <c:ptCount val="1"/>
                <c:pt idx="0">
                  <c:v>  Capacidad devolución (%)</c:v>
                </c:pt>
              </c:strCache>
            </c:strRef>
          </c:tx>
          <c:val>
            <c:numRef>
              <c:f>Ratios!$B$33:$F$33</c:f>
              <c:numCache>
                <c:formatCode>#,##0.00%;[Red]\(#,##0.00%\)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11264"/>
        <c:axId val="126013440"/>
      </c:lineChart>
      <c:catAx>
        <c:axId val="126011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6013440"/>
        <c:crosses val="autoZero"/>
        <c:auto val="1"/>
        <c:lblAlgn val="ctr"/>
        <c:lblOffset val="100"/>
        <c:noMultiLvlLbl val="0"/>
      </c:catAx>
      <c:valAx>
        <c:axId val="126013440"/>
        <c:scaling>
          <c:orientation val="minMax"/>
        </c:scaling>
        <c:delete val="0"/>
        <c:axPos val="l"/>
        <c:majorGridlines/>
        <c:numFmt formatCode="#,##0.00%;[Red]\(#,##0.00%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6011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5837421040073338"/>
          <c:y val="3.7735849056603772E-2"/>
          <c:w val="0.23205766743271927"/>
          <c:h val="0.83018867924528306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770418765908589E-2"/>
          <c:y val="4.5045441348547897E-2"/>
          <c:w val="0.87799145623628172"/>
          <c:h val="6.3063617887967063E-2"/>
        </c:manualLayout>
      </c:layout>
      <c:lineChart>
        <c:grouping val="standard"/>
        <c:varyColors val="0"/>
        <c:ser>
          <c:idx val="0"/>
          <c:order val="0"/>
          <c:tx>
            <c:strRef>
              <c:f>Ratios!$A$35</c:f>
              <c:strCache>
                <c:ptCount val="1"/>
                <c:pt idx="0">
                  <c:v>  Liquidez general</c:v>
                </c:pt>
              </c:strCache>
            </c:strRef>
          </c:tx>
          <c:val>
            <c:numRef>
              <c:f>Ratios!$B$35:$F$35</c:f>
              <c:numCache>
                <c:formatCode>#,##0.00;[Red]\(#,##0.00\)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Ratios!$A$36</c:f>
              <c:strCache>
                <c:ptCount val="1"/>
                <c:pt idx="0">
                  <c:v>  Test ácido</c:v>
                </c:pt>
              </c:strCache>
            </c:strRef>
          </c:tx>
          <c:val>
            <c:numRef>
              <c:f>Ratios!$B$36:$F$36</c:f>
              <c:numCache>
                <c:formatCode>#,##0.00;[Red]\(#,##0.00\)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20992"/>
        <c:axId val="126166528"/>
      </c:lineChart>
      <c:catAx>
        <c:axId val="126020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6166528"/>
        <c:crosses val="autoZero"/>
        <c:auto val="1"/>
        <c:lblAlgn val="ctr"/>
        <c:lblOffset val="100"/>
        <c:noMultiLvlLbl val="0"/>
      </c:catAx>
      <c:valAx>
        <c:axId val="126166528"/>
        <c:scaling>
          <c:orientation val="minMax"/>
        </c:scaling>
        <c:delete val="0"/>
        <c:axPos val="l"/>
        <c:majorGridlines/>
        <c:numFmt formatCode="#,##0.00;[Red]\(#,##0.00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60209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94746888696329"/>
          <c:y val="4.5045045045045043E-2"/>
          <c:w val="0.20095718896381976"/>
          <c:h val="0.79279941358681527"/>
        </c:manualLayout>
      </c:layout>
      <c:overlay val="0"/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txPr>
    <a:bodyPr/>
    <a:lstStyle/>
    <a:p>
      <a:pPr>
        <a:defRPr sz="7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gl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13236058991711"/>
          <c:y val="2.8513153413075275E-2"/>
          <c:w val="0.88986771075193627"/>
          <c:h val="0.86985937840893301"/>
        </c:manualLayout>
      </c:layout>
      <c:lineChart>
        <c:grouping val="standard"/>
        <c:varyColors val="0"/>
        <c:ser>
          <c:idx val="0"/>
          <c:order val="0"/>
          <c:tx>
            <c:strRef>
              <c:f>'Punto de equilibrio'!$A$4</c:f>
              <c:strCache>
                <c:ptCount val="1"/>
                <c:pt idx="0">
                  <c:v>Costes de estructura</c:v>
                </c:pt>
              </c:strCache>
            </c:strRef>
          </c:tx>
          <c:val>
            <c:numRef>
              <c:f>'Punto de equilibrio'!$B$4:$F$4</c:f>
              <c:numCache>
                <c:formatCode>#,##0" €";[Red]\(#,##0" €"\)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'Punto de equilibrio'!$A$5</c:f>
              <c:strCache>
                <c:ptCount val="1"/>
                <c:pt idx="0">
                  <c:v>Margen de contribución</c:v>
                </c:pt>
              </c:strCache>
            </c:strRef>
          </c:tx>
          <c:val>
            <c:numRef>
              <c:f>'Punto de equilibrio'!$B$5:$F$5</c:f>
              <c:numCache>
                <c:formatCode>#,##0" €";[Red]\(#,##0" €"\)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'Punto de equilibrio'!$A$7</c:f>
              <c:strCache>
                <c:ptCount val="1"/>
                <c:pt idx="0">
                  <c:v>PUNTO DE EQUILIBRIO</c:v>
                </c:pt>
              </c:strCache>
            </c:strRef>
          </c:tx>
          <c:val>
            <c:numRef>
              <c:f>'Punto de equilibrio'!$B$7:$F$7</c:f>
              <c:numCache>
                <c:formatCode>#,##0" €";[Red]\(#,##0" €"\)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'Punto de equilibrio'!$A$8</c:f>
              <c:strCache>
                <c:ptCount val="1"/>
                <c:pt idx="0">
                  <c:v>Ventas período</c:v>
                </c:pt>
              </c:strCache>
            </c:strRef>
          </c:tx>
          <c:val>
            <c:numRef>
              <c:f>'Punto de equilibrio'!$B$8:$F$8</c:f>
              <c:numCache>
                <c:formatCode>#,##0" €";[Red]\(#,##0" €"\)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81152"/>
        <c:axId val="124883328"/>
      </c:lineChart>
      <c:catAx>
        <c:axId val="12488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4883328"/>
        <c:crosses val="autoZero"/>
        <c:auto val="1"/>
        <c:lblAlgn val="ctr"/>
        <c:lblOffset val="100"/>
        <c:noMultiLvlLbl val="0"/>
      </c:catAx>
      <c:valAx>
        <c:axId val="124883328"/>
        <c:scaling>
          <c:orientation val="minMax"/>
        </c:scaling>
        <c:delete val="0"/>
        <c:axPos val="l"/>
        <c:majorGridlines/>
        <c:numFmt formatCode="#,##0&quot; €&quot;;[Red]\(#,##0&quot; €&quot;\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gl-ES"/>
          </a:p>
        </c:txPr>
        <c:crossAx val="124881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660639777468708"/>
          <c:y val="0.39694763345421519"/>
          <c:w val="0.23783031988873438"/>
          <c:h val="0.2442753434446647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gl-E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gl-ES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GBox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GBox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GBox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GBox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png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/Relationships>
</file>

<file path=xl/drawings/_rels/vmlDrawing15.vml.rels><?xml version="1.0" encoding="UTF-8" standalone="yes"?>
<Relationships xmlns="http://schemas.openxmlformats.org/package/2006/relationships"><Relationship Id="rId8" Type="http://schemas.openxmlformats.org/officeDocument/2006/relationships/image" Target="../media/image32.emf"/><Relationship Id="rId13" Type="http://schemas.openxmlformats.org/officeDocument/2006/relationships/image" Target="../media/image37.emf"/><Relationship Id="rId18" Type="http://schemas.openxmlformats.org/officeDocument/2006/relationships/image" Target="../media/image42.emf"/><Relationship Id="rId3" Type="http://schemas.openxmlformats.org/officeDocument/2006/relationships/image" Target="../media/image27.emf"/><Relationship Id="rId21" Type="http://schemas.openxmlformats.org/officeDocument/2006/relationships/image" Target="../media/image45.emf"/><Relationship Id="rId7" Type="http://schemas.openxmlformats.org/officeDocument/2006/relationships/image" Target="../media/image31.emf"/><Relationship Id="rId12" Type="http://schemas.openxmlformats.org/officeDocument/2006/relationships/image" Target="../media/image36.emf"/><Relationship Id="rId17" Type="http://schemas.openxmlformats.org/officeDocument/2006/relationships/image" Target="../media/image41.emf"/><Relationship Id="rId2" Type="http://schemas.openxmlformats.org/officeDocument/2006/relationships/image" Target="../media/image26.emf"/><Relationship Id="rId16" Type="http://schemas.openxmlformats.org/officeDocument/2006/relationships/image" Target="../media/image40.emf"/><Relationship Id="rId20" Type="http://schemas.openxmlformats.org/officeDocument/2006/relationships/image" Target="../media/image44.emf"/><Relationship Id="rId1" Type="http://schemas.openxmlformats.org/officeDocument/2006/relationships/image" Target="../media/image25.emf"/><Relationship Id="rId6" Type="http://schemas.openxmlformats.org/officeDocument/2006/relationships/image" Target="../media/image30.emf"/><Relationship Id="rId11" Type="http://schemas.openxmlformats.org/officeDocument/2006/relationships/image" Target="../media/image35.emf"/><Relationship Id="rId5" Type="http://schemas.openxmlformats.org/officeDocument/2006/relationships/image" Target="../media/image29.emf"/><Relationship Id="rId15" Type="http://schemas.openxmlformats.org/officeDocument/2006/relationships/image" Target="../media/image39.emf"/><Relationship Id="rId10" Type="http://schemas.openxmlformats.org/officeDocument/2006/relationships/image" Target="../media/image34.emf"/><Relationship Id="rId19" Type="http://schemas.openxmlformats.org/officeDocument/2006/relationships/image" Target="../media/image43.emf"/><Relationship Id="rId4" Type="http://schemas.openxmlformats.org/officeDocument/2006/relationships/image" Target="../media/image28.emf"/><Relationship Id="rId9" Type="http://schemas.openxmlformats.org/officeDocument/2006/relationships/image" Target="../media/image33.emf"/><Relationship Id="rId14" Type="http://schemas.openxmlformats.org/officeDocument/2006/relationships/image" Target="../media/image38.emf"/><Relationship Id="rId22" Type="http://schemas.openxmlformats.org/officeDocument/2006/relationships/image" Target="../media/image4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1000125</xdr:colOff>
      <xdr:row>26</xdr:row>
      <xdr:rowOff>38100</xdr:rowOff>
    </xdr:from>
    <xdr:to>
      <xdr:col>4</xdr:col>
      <xdr:colOff>2971800</xdr:colOff>
      <xdr:row>29</xdr:row>
      <xdr:rowOff>57150</xdr:rowOff>
    </xdr:to>
    <xdr:pic>
      <xdr:nvPicPr>
        <xdr:cNvPr id="5641" name="Picture 38" descr="Xun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057775"/>
          <a:ext cx="197167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4</xdr:col>
      <xdr:colOff>1295400</xdr:colOff>
      <xdr:row>20</xdr:row>
      <xdr:rowOff>180975</xdr:rowOff>
    </xdr:from>
    <xdr:to>
      <xdr:col>4</xdr:col>
      <xdr:colOff>2238375</xdr:colOff>
      <xdr:row>24</xdr:row>
      <xdr:rowOff>190500</xdr:rowOff>
    </xdr:to>
    <xdr:pic>
      <xdr:nvPicPr>
        <xdr:cNvPr id="5642" name="Picture 39" descr="IGAPE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3971925"/>
          <a:ext cx="9429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171450</xdr:colOff>
          <xdr:row>3</xdr:row>
          <xdr:rowOff>0</xdr:rowOff>
        </xdr:from>
        <xdr:to>
          <xdr:col>5</xdr:col>
          <xdr:colOff>28575</xdr:colOff>
          <xdr:row>10</xdr:row>
          <xdr:rowOff>47625</xdr:rowOff>
        </xdr:to>
        <xdr:sp macro="" textlink="">
          <xdr:nvSpPr>
            <xdr:cNvPr id="5125" name="Group Box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gl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ACCESO A DATOS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12</xdr:row>
          <xdr:rowOff>76200</xdr:rowOff>
        </xdr:from>
        <xdr:to>
          <xdr:col>5</xdr:col>
          <xdr:colOff>38100</xdr:colOff>
          <xdr:row>17</xdr:row>
          <xdr:rowOff>85725</xdr:rowOff>
        </xdr:to>
        <xdr:sp macro="" textlink="">
          <xdr:nvSpPr>
            <xdr:cNvPr id="5129" name="Group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gl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DATOS DE LA EMPRESA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19</xdr:row>
          <xdr:rowOff>76200</xdr:rowOff>
        </xdr:from>
        <xdr:to>
          <xdr:col>4</xdr:col>
          <xdr:colOff>152400</xdr:colOff>
          <xdr:row>33</xdr:row>
          <xdr:rowOff>38100</xdr:rowOff>
        </xdr:to>
        <xdr:sp macro="" textlink="">
          <xdr:nvSpPr>
            <xdr:cNvPr id="5131" name="Group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gl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TIPOS APLICABLES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1685925</xdr:colOff>
          <xdr:row>3</xdr:row>
          <xdr:rowOff>200025</xdr:rowOff>
        </xdr:from>
        <xdr:to>
          <xdr:col>2</xdr:col>
          <xdr:colOff>1047750</xdr:colOff>
          <xdr:row>5</xdr:row>
          <xdr:rowOff>85725</xdr:rowOff>
        </xdr:to>
        <xdr:sp macro="" textlink="">
          <xdr:nvSpPr>
            <xdr:cNvPr id="5138" name="Button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Financiación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447675</xdr:colOff>
          <xdr:row>3</xdr:row>
          <xdr:rowOff>200025</xdr:rowOff>
        </xdr:from>
        <xdr:to>
          <xdr:col>4</xdr:col>
          <xdr:colOff>1638300</xdr:colOff>
          <xdr:row>5</xdr:row>
          <xdr:rowOff>85725</xdr:rowOff>
        </xdr:to>
        <xdr:sp macro="" textlink="">
          <xdr:nvSpPr>
            <xdr:cNvPr id="5140" name="Button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Gastos Variables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1181100</xdr:colOff>
          <xdr:row>3</xdr:row>
          <xdr:rowOff>200025</xdr:rowOff>
        </xdr:from>
        <xdr:to>
          <xdr:col>4</xdr:col>
          <xdr:colOff>295275</xdr:colOff>
          <xdr:row>5</xdr:row>
          <xdr:rowOff>85725</xdr:rowOff>
        </xdr:to>
        <xdr:sp macro="" textlink="">
          <xdr:nvSpPr>
            <xdr:cNvPr id="5141" name="Button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Ventas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1800225</xdr:colOff>
          <xdr:row>3</xdr:row>
          <xdr:rowOff>200025</xdr:rowOff>
        </xdr:from>
        <xdr:to>
          <xdr:col>4</xdr:col>
          <xdr:colOff>2990850</xdr:colOff>
          <xdr:row>5</xdr:row>
          <xdr:rowOff>85725</xdr:rowOff>
        </xdr:to>
        <xdr:sp macro="" textlink="">
          <xdr:nvSpPr>
            <xdr:cNvPr id="5142" name="Button 22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Gastos Personal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371475</xdr:colOff>
          <xdr:row>5</xdr:row>
          <xdr:rowOff>171450</xdr:rowOff>
        </xdr:from>
        <xdr:to>
          <xdr:col>1</xdr:col>
          <xdr:colOff>1562100</xdr:colOff>
          <xdr:row>7</xdr:row>
          <xdr:rowOff>57150</xdr:rowOff>
        </xdr:to>
        <xdr:sp macro="" textlink="">
          <xdr:nvSpPr>
            <xdr:cNvPr id="5143" name="Button 23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Gastos Fijos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1685925</xdr:colOff>
          <xdr:row>5</xdr:row>
          <xdr:rowOff>180975</xdr:rowOff>
        </xdr:from>
        <xdr:to>
          <xdr:col>2</xdr:col>
          <xdr:colOff>1047750</xdr:colOff>
          <xdr:row>7</xdr:row>
          <xdr:rowOff>66675</xdr:rowOff>
        </xdr:to>
        <xdr:sp macro="" textlink="">
          <xdr:nvSpPr>
            <xdr:cNvPr id="5144" name="Button 24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Resultados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1181100</xdr:colOff>
          <xdr:row>5</xdr:row>
          <xdr:rowOff>180975</xdr:rowOff>
        </xdr:from>
        <xdr:to>
          <xdr:col>4</xdr:col>
          <xdr:colOff>295275</xdr:colOff>
          <xdr:row>7</xdr:row>
          <xdr:rowOff>66675</xdr:rowOff>
        </xdr:to>
        <xdr:sp macro="" textlink="">
          <xdr:nvSpPr>
            <xdr:cNvPr id="5145" name="Button 25" hidden="1">
              <a:extLst>
                <a:ext uri="{63B3BB69-23CF-44E3-9099-C40C66FF867C}">
                  <a14:compatExt spid="_x0000_s5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Circulante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438150</xdr:colOff>
          <xdr:row>5</xdr:row>
          <xdr:rowOff>171450</xdr:rowOff>
        </xdr:from>
        <xdr:to>
          <xdr:col>4</xdr:col>
          <xdr:colOff>1628775</xdr:colOff>
          <xdr:row>7</xdr:row>
          <xdr:rowOff>57150</xdr:rowOff>
        </xdr:to>
        <xdr:sp macro="" textlink="">
          <xdr:nvSpPr>
            <xdr:cNvPr id="5146" name="Button 26" hidden="1">
              <a:extLst>
                <a:ext uri="{63B3BB69-23CF-44E3-9099-C40C66FF867C}">
                  <a14:compatExt spid="_x0000_s5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Balances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1809750</xdr:colOff>
          <xdr:row>5</xdr:row>
          <xdr:rowOff>190500</xdr:rowOff>
        </xdr:from>
        <xdr:to>
          <xdr:col>4</xdr:col>
          <xdr:colOff>3000375</xdr:colOff>
          <xdr:row>7</xdr:row>
          <xdr:rowOff>76200</xdr:rowOff>
        </xdr:to>
        <xdr:sp macro="" textlink="">
          <xdr:nvSpPr>
            <xdr:cNvPr id="5147" name="Button 27" hidden="1">
              <a:extLst>
                <a:ext uri="{63B3BB69-23CF-44E3-9099-C40C66FF867C}">
                  <a14:compatExt spid="_x0000_s5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Presup. Capital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371475</xdr:colOff>
          <xdr:row>7</xdr:row>
          <xdr:rowOff>171450</xdr:rowOff>
        </xdr:from>
        <xdr:to>
          <xdr:col>1</xdr:col>
          <xdr:colOff>1562100</xdr:colOff>
          <xdr:row>9</xdr:row>
          <xdr:rowOff>57150</xdr:rowOff>
        </xdr:to>
        <xdr:sp macro="" textlink="">
          <xdr:nvSpPr>
            <xdr:cNvPr id="5148" name="Button 28" hidden="1">
              <a:extLst>
                <a:ext uri="{63B3BB69-23CF-44E3-9099-C40C66FF867C}">
                  <a14:compatExt spid="_x0000_s5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Tesorería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1695450</xdr:colOff>
          <xdr:row>7</xdr:row>
          <xdr:rowOff>180975</xdr:rowOff>
        </xdr:from>
        <xdr:to>
          <xdr:col>2</xdr:col>
          <xdr:colOff>1057275</xdr:colOff>
          <xdr:row>9</xdr:row>
          <xdr:rowOff>66675</xdr:rowOff>
        </xdr:to>
        <xdr:sp macro="" textlink="">
          <xdr:nvSpPr>
            <xdr:cNvPr id="5149" name="Button 29" hidden="1">
              <a:extLst>
                <a:ext uri="{63B3BB69-23CF-44E3-9099-C40C66FF867C}">
                  <a14:compatExt spid="_x0000_s5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Ratios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1190625</xdr:colOff>
          <xdr:row>7</xdr:row>
          <xdr:rowOff>180975</xdr:rowOff>
        </xdr:from>
        <xdr:to>
          <xdr:col>4</xdr:col>
          <xdr:colOff>304800</xdr:colOff>
          <xdr:row>9</xdr:row>
          <xdr:rowOff>66675</xdr:rowOff>
        </xdr:to>
        <xdr:sp macro="" textlink="">
          <xdr:nvSpPr>
            <xdr:cNvPr id="5150" name="Button 30" hidden="1">
              <a:extLst>
                <a:ext uri="{63B3BB69-23CF-44E3-9099-C40C66FF867C}">
                  <a14:compatExt spid="_x0000_s5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Pto. Equilibrio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504825</xdr:colOff>
          <xdr:row>7</xdr:row>
          <xdr:rowOff>190500</xdr:rowOff>
        </xdr:from>
        <xdr:to>
          <xdr:col>4</xdr:col>
          <xdr:colOff>2971800</xdr:colOff>
          <xdr:row>9</xdr:row>
          <xdr:rowOff>171450</xdr:rowOff>
        </xdr:to>
        <xdr:sp macro="" textlink="">
          <xdr:nvSpPr>
            <xdr:cNvPr id="5151" name="Group Box 3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gl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IMPRIMIR INFORME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371475</xdr:colOff>
          <xdr:row>3</xdr:row>
          <xdr:rowOff>200025</xdr:rowOff>
        </xdr:from>
        <xdr:to>
          <xdr:col>1</xdr:col>
          <xdr:colOff>1562100</xdr:colOff>
          <xdr:row>5</xdr:row>
          <xdr:rowOff>85725</xdr:rowOff>
        </xdr:to>
        <xdr:sp macro="" textlink="">
          <xdr:nvSpPr>
            <xdr:cNvPr id="5160" name="Button 40" hidden="1">
              <a:extLst>
                <a:ext uri="{63B3BB69-23CF-44E3-9099-C40C66FF867C}">
                  <a14:compatExt spid="_x0000_s5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3366FF"/>
                  </a:solidFill>
                  <a:latin typeface="Arial"/>
                  <a:cs typeface="Arial"/>
                </a:rPr>
                <a:t>Plan Inversiones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971550</xdr:colOff>
          <xdr:row>8</xdr:row>
          <xdr:rowOff>95250</xdr:rowOff>
        </xdr:from>
        <xdr:to>
          <xdr:col>4</xdr:col>
          <xdr:colOff>2486025</xdr:colOff>
          <xdr:row>9</xdr:row>
          <xdr:rowOff>114300</xdr:rowOff>
        </xdr:to>
        <xdr:sp macro="" textlink="">
          <xdr:nvSpPr>
            <xdr:cNvPr id="5300" name="Button 180" hidden="1">
              <a:extLst>
                <a:ext uri="{63B3BB69-23CF-44E3-9099-C40C66FF867C}">
                  <a14:compatExt spid="_x0000_s53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FF0000"/>
                  </a:solidFill>
                  <a:latin typeface="Arial"/>
                  <a:cs typeface="Arial"/>
                </a:rPr>
                <a:t>INFORME</a:t>
              </a:r>
            </a:p>
          </xdr:txBody>
        </xdr:sp>
        <xdr:clientData fPrint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76200</xdr:colOff>
          <xdr:row>0</xdr:row>
          <xdr:rowOff>95250</xdr:rowOff>
        </xdr:from>
        <xdr:to>
          <xdr:col>2</xdr:col>
          <xdr:colOff>1038225</xdr:colOff>
          <xdr:row>0</xdr:row>
          <xdr:rowOff>466725</xdr:rowOff>
        </xdr:to>
        <xdr:sp macro="" textlink="">
          <xdr:nvSpPr>
            <xdr:cNvPr id="64513" name="Button 1" hidden="1">
              <a:extLst>
                <a:ext uri="{63B3BB69-23CF-44E3-9099-C40C66FF867C}">
                  <a14:compatExt spid="_x0000_s645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28575</xdr:rowOff>
        </xdr:from>
        <xdr:to>
          <xdr:col>2</xdr:col>
          <xdr:colOff>942975</xdr:colOff>
          <xdr:row>0</xdr:row>
          <xdr:rowOff>333375</xdr:rowOff>
        </xdr:to>
        <xdr:sp macro="" textlink="">
          <xdr:nvSpPr>
            <xdr:cNvPr id="65537" name="Button 1" hidden="1">
              <a:extLst>
                <a:ext uri="{63B3BB69-23CF-44E3-9099-C40C66FF867C}">
                  <a14:compatExt spid="_x0000_s65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142875</xdr:colOff>
          <xdr:row>0</xdr:row>
          <xdr:rowOff>76200</xdr:rowOff>
        </xdr:from>
        <xdr:to>
          <xdr:col>1</xdr:col>
          <xdr:colOff>990600</xdr:colOff>
          <xdr:row>0</xdr:row>
          <xdr:rowOff>381000</xdr:rowOff>
        </xdr:to>
        <xdr:sp macro="" textlink="">
          <xdr:nvSpPr>
            <xdr:cNvPr id="66561" name="Button 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38100</xdr:rowOff>
    </xdr:from>
    <xdr:to>
      <xdr:col>12</xdr:col>
      <xdr:colOff>781050</xdr:colOff>
      <xdr:row>5</xdr:row>
      <xdr:rowOff>295275</xdr:rowOff>
    </xdr:to>
    <xdr:graphicFrame macro="">
      <xdr:nvGraphicFramePr>
        <xdr:cNvPr id="124461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6</xdr:row>
      <xdr:rowOff>9525</xdr:rowOff>
    </xdr:from>
    <xdr:to>
      <xdr:col>12</xdr:col>
      <xdr:colOff>781050</xdr:colOff>
      <xdr:row>11</xdr:row>
      <xdr:rowOff>304800</xdr:rowOff>
    </xdr:to>
    <xdr:graphicFrame macro="">
      <xdr:nvGraphicFramePr>
        <xdr:cNvPr id="1244615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9525</xdr:colOff>
      <xdr:row>12</xdr:row>
      <xdr:rowOff>19050</xdr:rowOff>
    </xdr:from>
    <xdr:to>
      <xdr:col>12</xdr:col>
      <xdr:colOff>781050</xdr:colOff>
      <xdr:row>17</xdr:row>
      <xdr:rowOff>314325</xdr:rowOff>
    </xdr:to>
    <xdr:graphicFrame macro="">
      <xdr:nvGraphicFramePr>
        <xdr:cNvPr id="1244616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9525</xdr:colOff>
      <xdr:row>18</xdr:row>
      <xdr:rowOff>19050</xdr:rowOff>
    </xdr:from>
    <xdr:to>
      <xdr:col>12</xdr:col>
      <xdr:colOff>790575</xdr:colOff>
      <xdr:row>26</xdr:row>
      <xdr:rowOff>295275</xdr:rowOff>
    </xdr:to>
    <xdr:graphicFrame macro="">
      <xdr:nvGraphicFramePr>
        <xdr:cNvPr id="124461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9525</xdr:colOff>
      <xdr:row>27</xdr:row>
      <xdr:rowOff>0</xdr:rowOff>
    </xdr:from>
    <xdr:to>
      <xdr:col>12</xdr:col>
      <xdr:colOff>800100</xdr:colOff>
      <xdr:row>32</xdr:row>
      <xdr:rowOff>304800</xdr:rowOff>
    </xdr:to>
    <xdr:graphicFrame macro="">
      <xdr:nvGraphicFramePr>
        <xdr:cNvPr id="1244618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9525</xdr:colOff>
      <xdr:row>33</xdr:row>
      <xdr:rowOff>19050</xdr:rowOff>
    </xdr:from>
    <xdr:to>
      <xdr:col>12</xdr:col>
      <xdr:colOff>800100</xdr:colOff>
      <xdr:row>36</xdr:row>
      <xdr:rowOff>9525</xdr:rowOff>
    </xdr:to>
    <xdr:graphicFrame macro="">
      <xdr:nvGraphicFramePr>
        <xdr:cNvPr id="1244619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0</xdr:row>
          <xdr:rowOff>95250</xdr:rowOff>
        </xdr:from>
        <xdr:to>
          <xdr:col>0</xdr:col>
          <xdr:colOff>1304925</xdr:colOff>
          <xdr:row>0</xdr:row>
          <xdr:rowOff>400050</xdr:rowOff>
        </xdr:to>
        <xdr:sp macro="" textlink="">
          <xdr:nvSpPr>
            <xdr:cNvPr id="6187" name="Button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5</xdr:col>
      <xdr:colOff>809625</xdr:colOff>
      <xdr:row>27</xdr:row>
      <xdr:rowOff>114300</xdr:rowOff>
    </xdr:to>
    <xdr:graphicFrame macro="">
      <xdr:nvGraphicFramePr>
        <xdr:cNvPr id="13561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152400</xdr:colOff>
          <xdr:row>0</xdr:row>
          <xdr:rowOff>104775</xdr:rowOff>
        </xdr:from>
        <xdr:to>
          <xdr:col>0</xdr:col>
          <xdr:colOff>1343025</xdr:colOff>
          <xdr:row>0</xdr:row>
          <xdr:rowOff>409575</xdr:rowOff>
        </xdr:to>
        <xdr:sp macro="" textlink="">
          <xdr:nvSpPr>
            <xdr:cNvPr id="13320" name="Button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58</xdr:row>
      <xdr:rowOff>0</xdr:rowOff>
    </xdr:from>
    <xdr:to>
      <xdr:col>7</xdr:col>
      <xdr:colOff>142875</xdr:colOff>
      <xdr:row>67</xdr:row>
      <xdr:rowOff>38735</xdr:rowOff>
    </xdr:to>
    <xdr:sp macro="" textlink="">
      <xdr:nvSpPr>
        <xdr:cNvPr id="9" name="1 Cuadro de texto"/>
        <xdr:cNvSpPr txBox="1"/>
      </xdr:nvSpPr>
      <xdr:spPr>
        <a:xfrm>
          <a:off x="428625" y="12611100"/>
          <a:ext cx="7696200" cy="183896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" sz="1000" b="1" i="0" baseline="0">
              <a:effectLst/>
              <a:latin typeface="Trebuchet MS"/>
              <a:ea typeface="Times New Roman"/>
              <a:cs typeface="Times New Roman"/>
            </a:rPr>
            <a:t>1. INTRODUCCIÓN</a:t>
          </a:r>
        </a:p>
        <a:p>
          <a:pPr algn="just">
            <a:lnSpc>
              <a:spcPts val="1700"/>
            </a:lnSpc>
            <a:spcBef>
              <a:spcPts val="300"/>
            </a:spcBef>
            <a:spcAft>
              <a:spcPts val="300"/>
            </a:spcAft>
          </a:pPr>
          <a:endParaRPr lang="es-ES" sz="900">
            <a:effectLst/>
            <a:latin typeface="Trebuchet MS"/>
            <a:ea typeface="Times New Roman"/>
            <a:cs typeface="Times New Roman"/>
          </a:endParaRPr>
        </a:p>
        <a:p>
          <a:pPr algn="just">
            <a:lnSpc>
              <a:spcPts val="1700"/>
            </a:lnSpc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Este documento contiene del plan económico y financiero del proyecto durante los cinco primeros años de actividad.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700"/>
            </a:lnSpc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Está estructurado en dos grandes apartados: 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marL="342900" lvl="0" indent="-342900" algn="just">
            <a:lnSpc>
              <a:spcPts val="1600"/>
            </a:lnSpc>
            <a:spcBef>
              <a:spcPts val="300"/>
            </a:spcBef>
            <a:spcAft>
              <a:spcPts val="300"/>
            </a:spcAft>
            <a:buFont typeface="Wingdings"/>
            <a:buChar char=""/>
            <a:tabLst>
              <a:tab pos="228600" algn="l"/>
            </a:tabLs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HIPÓTESIS CONTEMPLADAS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marL="342900" lvl="0" indent="-342900" algn="just">
            <a:lnSpc>
              <a:spcPts val="2000"/>
            </a:lnSpc>
            <a:spcBef>
              <a:spcPts val="300"/>
            </a:spcBef>
            <a:spcAft>
              <a:spcPts val="300"/>
            </a:spcAft>
            <a:buFont typeface="Wingdings"/>
            <a:buChar char=""/>
            <a:tabLst>
              <a:tab pos="228600" algn="l"/>
            </a:tabLs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ESTADOS FINANCIEROS PREVISIONALES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En el primero de ellos se han recogido las hipótesis y políticas que van a permitir la elaboración de los estados financieros que se recogen en la segunda parte.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419099</xdr:colOff>
      <xdr:row>84</xdr:row>
      <xdr:rowOff>219074</xdr:rowOff>
    </xdr:from>
    <xdr:to>
      <xdr:col>7</xdr:col>
      <xdr:colOff>104774</xdr:colOff>
      <xdr:row>89</xdr:row>
      <xdr:rowOff>171449</xdr:rowOff>
    </xdr:to>
    <xdr:sp macro="" textlink="">
      <xdr:nvSpPr>
        <xdr:cNvPr id="10" name="1 Cuadro de texto"/>
        <xdr:cNvSpPr txBox="1"/>
      </xdr:nvSpPr>
      <xdr:spPr>
        <a:xfrm>
          <a:off x="419099" y="17535524"/>
          <a:ext cx="7667625" cy="9810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Bef>
              <a:spcPts val="300"/>
            </a:spcBef>
            <a:spcAft>
              <a:spcPts val="300"/>
            </a:spcAft>
          </a:pPr>
          <a:r>
            <a:rPr lang="es-ES" sz="1000" b="1" i="0" baseline="0">
              <a:effectLst/>
              <a:latin typeface="Trebuchet MS" pitchFamily="34" charset="0"/>
              <a:ea typeface="Times New Roman"/>
              <a:cs typeface="Times New Roman"/>
            </a:rPr>
            <a:t> 2. </a:t>
          </a:r>
          <a:r>
            <a:rPr lang="es-ES_tradnl" sz="1000" b="1" i="0" kern="0" baseline="0">
              <a:solidFill>
                <a:srgbClr val="000000"/>
              </a:solidFill>
              <a:effectLst/>
              <a:latin typeface="Trebuchet MS" pitchFamily="34" charset="0"/>
              <a:ea typeface="Times New Roman"/>
              <a:cs typeface="Times New Roman"/>
            </a:rPr>
            <a:t>HIPÓTESIS CONTEMPLADAS</a:t>
          </a:r>
          <a:endParaRPr lang="es-ES" sz="1000" b="1" i="0" baseline="0">
            <a:effectLst/>
            <a:latin typeface="Trebuchet MS" pitchFamily="34" charset="0"/>
            <a:ea typeface="Times New Roman"/>
            <a:cs typeface="Times New Roman"/>
          </a:endParaRPr>
        </a:p>
        <a:p>
          <a:pPr marL="367030" indent="-367030" algn="just">
            <a:spcBef>
              <a:spcPts val="600"/>
            </a:spcBef>
            <a:spcAft>
              <a:spcPts val="0"/>
            </a:spcAft>
            <a:tabLst>
              <a:tab pos="367030" algn="l"/>
              <a:tab pos="449580" algn="l"/>
            </a:tabLst>
          </a:pPr>
          <a:r>
            <a:rPr lang="es-ES_tradnl" sz="1000" b="1" i="0" baseline="0">
              <a:solidFill>
                <a:srgbClr val="000000"/>
              </a:solidFill>
              <a:effectLst/>
              <a:latin typeface="Trebuchet MS" pitchFamily="34" charset="0"/>
              <a:ea typeface="Times New Roman"/>
              <a:cs typeface="Times New Roman"/>
            </a:rPr>
            <a:t>    2.1  INVERSIONES PREVISTAS Y PLAN DE AMORTIZACIONES</a:t>
          </a:r>
        </a:p>
        <a:p>
          <a:pPr algn="just">
            <a:spcBef>
              <a:spcPts val="600"/>
            </a:spcBef>
            <a:spcAft>
              <a:spcPts val="0"/>
            </a:spcAft>
          </a:pPr>
          <a:endParaRPr lang="es-ES" sz="900">
            <a:effectLst/>
            <a:latin typeface="Trebuchet MS"/>
            <a:ea typeface="Times New Roman"/>
            <a:cs typeface="Times New Roman"/>
          </a:endParaRPr>
        </a:p>
        <a:p>
          <a:pPr algn="just">
            <a:spcBef>
              <a:spcPts val="600"/>
            </a:spcBef>
            <a:spcAft>
              <a:spcPts val="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Se presentan en este punto el total de inversiones previstas para los cinco primeros años de actividad así como la política de amortizaciones.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 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es-ES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428625</xdr:colOff>
      <xdr:row>144</xdr:row>
      <xdr:rowOff>47625</xdr:rowOff>
    </xdr:from>
    <xdr:to>
      <xdr:col>7</xdr:col>
      <xdr:colOff>200025</xdr:colOff>
      <xdr:row>147</xdr:row>
      <xdr:rowOff>152400</xdr:rowOff>
    </xdr:to>
    <xdr:sp macro="" textlink="">
      <xdr:nvSpPr>
        <xdr:cNvPr id="16" name="2 Cuadro de texto"/>
        <xdr:cNvSpPr txBox="1"/>
      </xdr:nvSpPr>
      <xdr:spPr>
        <a:xfrm>
          <a:off x="428625" y="29422725"/>
          <a:ext cx="7753350" cy="7048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  2.2 FUENTES DE FINANCIACIÓN</a:t>
          </a:r>
        </a:p>
        <a:p>
          <a:pPr algn="just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Trebuchet MS"/>
            </a:rPr>
            <a:t>Se ha estimado que la estructura de financiación a largo plazo necesaria para el desarrollo de la actividad presente la siguiente composición:</a:t>
          </a:r>
        </a:p>
      </xdr:txBody>
    </xdr:sp>
    <xdr:clientData/>
  </xdr:twoCellAnchor>
  <xdr:twoCellAnchor>
    <xdr:from>
      <xdr:col>0</xdr:col>
      <xdr:colOff>323850</xdr:colOff>
      <xdr:row>173</xdr:row>
      <xdr:rowOff>171450</xdr:rowOff>
    </xdr:from>
    <xdr:to>
      <xdr:col>7</xdr:col>
      <xdr:colOff>38100</xdr:colOff>
      <xdr:row>176</xdr:row>
      <xdr:rowOff>9525</xdr:rowOff>
    </xdr:to>
    <xdr:sp macro="" textlink="">
      <xdr:nvSpPr>
        <xdr:cNvPr id="1351212" name="2 Cuadro de texto"/>
        <xdr:cNvSpPr txBox="1">
          <a:spLocks noChangeArrowheads="1"/>
        </xdr:cNvSpPr>
      </xdr:nvSpPr>
      <xdr:spPr bwMode="auto">
        <a:xfrm>
          <a:off x="323850" y="35347275"/>
          <a:ext cx="7696200" cy="438150"/>
        </a:xfrm>
        <a:prstGeom prst="rect">
          <a:avLst/>
        </a:prstGeom>
        <a:solidFill>
          <a:srgbClr val="FFFFFF"/>
        </a:solidFill>
        <a:ln w="6350">
          <a:noFill/>
          <a:miter lim="800000"/>
          <a:headEnd/>
          <a:tailEnd/>
        </a:ln>
      </xdr:spPr>
      <xdr:txBody>
        <a:bodyPr vertOverflow="clip" wrap="square" lIns="27432" tIns="32004" rIns="27432" bIns="0" anchor="t" upright="1"/>
        <a:lstStyle/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  2.3 PREVISIONES DE VENTAS E INGRESOS</a:t>
          </a:r>
          <a:endParaRPr lang="es-E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</xdr:txBody>
    </xdr:sp>
    <xdr:clientData/>
  </xdr:twoCellAnchor>
  <xdr:twoCellAnchor editAs="absolute">
    <xdr:from>
      <xdr:col>4</xdr:col>
      <xdr:colOff>790575</xdr:colOff>
      <xdr:row>2</xdr:row>
      <xdr:rowOff>38100</xdr:rowOff>
    </xdr:from>
    <xdr:to>
      <xdr:col>6</xdr:col>
      <xdr:colOff>333375</xdr:colOff>
      <xdr:row>3</xdr:row>
      <xdr:rowOff>190500</xdr:rowOff>
    </xdr:to>
    <xdr:pic>
      <xdr:nvPicPr>
        <xdr:cNvPr id="1674666" name="Picture 38" descr="Xunt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438150"/>
          <a:ext cx="121920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666750</xdr:colOff>
      <xdr:row>1</xdr:row>
      <xdr:rowOff>85725</xdr:rowOff>
    </xdr:from>
    <xdr:to>
      <xdr:col>7</xdr:col>
      <xdr:colOff>409575</xdr:colOff>
      <xdr:row>4</xdr:row>
      <xdr:rowOff>9525</xdr:rowOff>
    </xdr:to>
    <xdr:pic>
      <xdr:nvPicPr>
        <xdr:cNvPr id="1674667" name="Picture 39" descr="IGAP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0" y="285750"/>
          <a:ext cx="5810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361950</xdr:colOff>
      <xdr:row>548</xdr:row>
      <xdr:rowOff>180975</xdr:rowOff>
    </xdr:from>
    <xdr:to>
      <xdr:col>5</xdr:col>
      <xdr:colOff>403860</xdr:colOff>
      <xdr:row>550</xdr:row>
      <xdr:rowOff>95250</xdr:rowOff>
    </xdr:to>
    <xdr:sp macro="" textlink="">
      <xdr:nvSpPr>
        <xdr:cNvPr id="45" name="2 Cuadro de texto"/>
        <xdr:cNvSpPr txBox="1"/>
      </xdr:nvSpPr>
      <xdr:spPr>
        <a:xfrm>
          <a:off x="361950" y="104565450"/>
          <a:ext cx="6347460" cy="31432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Bef>
              <a:spcPts val="300"/>
            </a:spcBef>
            <a:spcAft>
              <a:spcPts val="300"/>
            </a:spcAft>
          </a:pP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   3.5 RATIOS</a:t>
          </a:r>
        </a:p>
      </xdr:txBody>
    </xdr:sp>
    <xdr:clientData/>
  </xdr:twoCellAnchor>
  <xdr:twoCellAnchor>
    <xdr:from>
      <xdr:col>0</xdr:col>
      <xdr:colOff>561975</xdr:colOff>
      <xdr:row>520</xdr:row>
      <xdr:rowOff>0</xdr:rowOff>
    </xdr:from>
    <xdr:to>
      <xdr:col>5</xdr:col>
      <xdr:colOff>603885</xdr:colOff>
      <xdr:row>521</xdr:row>
      <xdr:rowOff>114300</xdr:rowOff>
    </xdr:to>
    <xdr:sp macro="" textlink="">
      <xdr:nvSpPr>
        <xdr:cNvPr id="48" name="2 Cuadro de texto"/>
        <xdr:cNvSpPr txBox="1"/>
      </xdr:nvSpPr>
      <xdr:spPr>
        <a:xfrm>
          <a:off x="561975" y="98783775"/>
          <a:ext cx="6347460" cy="31432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Bef>
              <a:spcPts val="300"/>
            </a:spcBef>
            <a:spcAft>
              <a:spcPts val="300"/>
            </a:spcAft>
          </a:pP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   3.4 PREVISIONES DE TESORERÍA</a:t>
          </a:r>
        </a:p>
      </xdr:txBody>
    </xdr:sp>
    <xdr:clientData/>
  </xdr:twoCellAnchor>
  <xdr:twoCellAnchor>
    <xdr:from>
      <xdr:col>0</xdr:col>
      <xdr:colOff>504824</xdr:colOff>
      <xdr:row>490</xdr:row>
      <xdr:rowOff>171450</xdr:rowOff>
    </xdr:from>
    <xdr:to>
      <xdr:col>5</xdr:col>
      <xdr:colOff>546734</xdr:colOff>
      <xdr:row>492</xdr:row>
      <xdr:rowOff>123824</xdr:rowOff>
    </xdr:to>
    <xdr:sp macro="" textlink="">
      <xdr:nvSpPr>
        <xdr:cNvPr id="50" name="2 Cuadro de texto"/>
        <xdr:cNvSpPr txBox="1"/>
      </xdr:nvSpPr>
      <xdr:spPr>
        <a:xfrm>
          <a:off x="504824" y="92954475"/>
          <a:ext cx="6347460" cy="352424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Bef>
              <a:spcPts val="300"/>
            </a:spcBef>
            <a:spcAft>
              <a:spcPts val="300"/>
            </a:spcAft>
          </a:pP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   3.3 PRESUPUESTO DE CAPITAL</a:t>
          </a:r>
        </a:p>
      </xdr:txBody>
    </xdr:sp>
    <xdr:clientData/>
  </xdr:twoCellAnchor>
  <xdr:twoCellAnchor>
    <xdr:from>
      <xdr:col>0</xdr:col>
      <xdr:colOff>419099</xdr:colOff>
      <xdr:row>462</xdr:row>
      <xdr:rowOff>0</xdr:rowOff>
    </xdr:from>
    <xdr:to>
      <xdr:col>5</xdr:col>
      <xdr:colOff>461009</xdr:colOff>
      <xdr:row>463</xdr:row>
      <xdr:rowOff>152399</xdr:rowOff>
    </xdr:to>
    <xdr:sp macro="" textlink="">
      <xdr:nvSpPr>
        <xdr:cNvPr id="52" name="2 Cuadro de texto"/>
        <xdr:cNvSpPr txBox="1"/>
      </xdr:nvSpPr>
      <xdr:spPr>
        <a:xfrm>
          <a:off x="419099" y="87182325"/>
          <a:ext cx="6347460" cy="352424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100"/>
            </a:lnSpc>
            <a:spcBef>
              <a:spcPts val="300"/>
            </a:spcBef>
            <a:spcAft>
              <a:spcPts val="300"/>
            </a:spcAft>
          </a:pP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   3.2 BALANCE DE SITUACIÓN</a:t>
          </a:r>
        </a:p>
      </xdr:txBody>
    </xdr:sp>
    <xdr:clientData/>
  </xdr:twoCellAnchor>
  <xdr:twoCellAnchor>
    <xdr:from>
      <xdr:col>0</xdr:col>
      <xdr:colOff>457199</xdr:colOff>
      <xdr:row>433</xdr:row>
      <xdr:rowOff>0</xdr:rowOff>
    </xdr:from>
    <xdr:to>
      <xdr:col>5</xdr:col>
      <xdr:colOff>499109</xdr:colOff>
      <xdr:row>436</xdr:row>
      <xdr:rowOff>180975</xdr:rowOff>
    </xdr:to>
    <xdr:sp macro="" textlink="">
      <xdr:nvSpPr>
        <xdr:cNvPr id="54" name="2 Cuadro de texto"/>
        <xdr:cNvSpPr txBox="1"/>
      </xdr:nvSpPr>
      <xdr:spPr>
        <a:xfrm>
          <a:off x="457199" y="81381600"/>
          <a:ext cx="6347460" cy="78105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" sz="1000" b="1">
              <a:effectLst/>
              <a:latin typeface="Trebuchet MS" pitchFamily="34" charset="0"/>
              <a:ea typeface="Times New Roman"/>
              <a:cs typeface="Times New Roman"/>
            </a:rPr>
            <a:t>3.</a:t>
          </a: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ESTADOS FINANCIEROS</a:t>
          </a:r>
        </a:p>
        <a:p>
          <a:pPr algn="just">
            <a:lnSpc>
              <a:spcPts val="1500"/>
            </a:lnSpc>
            <a:spcBef>
              <a:spcPts val="300"/>
            </a:spcBef>
            <a:spcAft>
              <a:spcPts val="300"/>
            </a:spcAft>
          </a:pP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</a:t>
          </a:r>
        </a:p>
        <a:p>
          <a:pPr algn="just">
            <a:lnSpc>
              <a:spcPts val="1100"/>
            </a:lnSpc>
            <a:spcBef>
              <a:spcPts val="300"/>
            </a:spcBef>
            <a:spcAft>
              <a:spcPts val="300"/>
            </a:spcAft>
          </a:pPr>
          <a:r>
            <a:rPr lang="es-ES" sz="1000" b="1" baseline="0">
              <a:effectLst/>
              <a:latin typeface="Trebuchet MS" pitchFamily="34" charset="0"/>
              <a:ea typeface="Times New Roman"/>
              <a:cs typeface="Times New Roman"/>
            </a:rPr>
            <a:t>     3.1 CUENTA DE RESULTADOS PREVISIONALES</a:t>
          </a:r>
        </a:p>
      </xdr:txBody>
    </xdr:sp>
    <xdr:clientData/>
  </xdr:twoCellAnchor>
  <xdr:twoCellAnchor>
    <xdr:from>
      <xdr:col>1</xdr:col>
      <xdr:colOff>0</xdr:colOff>
      <xdr:row>404</xdr:row>
      <xdr:rowOff>0</xdr:rowOff>
    </xdr:from>
    <xdr:to>
      <xdr:col>7</xdr:col>
      <xdr:colOff>466727</xdr:colOff>
      <xdr:row>407</xdr:row>
      <xdr:rowOff>104774</xdr:rowOff>
    </xdr:to>
    <xdr:sp macro="" textlink="">
      <xdr:nvSpPr>
        <xdr:cNvPr id="57" name="2 Cuadro de texto"/>
        <xdr:cNvSpPr txBox="1"/>
      </xdr:nvSpPr>
      <xdr:spPr>
        <a:xfrm>
          <a:off x="838200" y="75580875"/>
          <a:ext cx="7610477" cy="70484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      2.6 PUNTO DE EQUILIBRIO</a:t>
          </a:r>
        </a:p>
        <a:p>
          <a:pPr algn="just" rtl="0">
            <a:defRPr sz="1000"/>
          </a:pPr>
          <a:endParaRPr lang="es-ES" sz="11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Trebuchet MS"/>
            </a:rPr>
            <a:t>Sobre la base de las estimaciones de ingresos y de costes se ha calculado los importes de los puntos de equilibrio para los cinco primeros años </a:t>
          </a:r>
        </a:p>
      </xdr:txBody>
    </xdr:sp>
    <xdr:clientData/>
  </xdr:twoCellAnchor>
  <xdr:twoCellAnchor>
    <xdr:from>
      <xdr:col>0</xdr:col>
      <xdr:colOff>390523</xdr:colOff>
      <xdr:row>346</xdr:row>
      <xdr:rowOff>0</xdr:rowOff>
    </xdr:from>
    <xdr:to>
      <xdr:col>6</xdr:col>
      <xdr:colOff>476248</xdr:colOff>
      <xdr:row>376</xdr:row>
      <xdr:rowOff>104775</xdr:rowOff>
    </xdr:to>
    <xdr:sp macro="" textlink="">
      <xdr:nvSpPr>
        <xdr:cNvPr id="59" name="2 Cuadro de texto"/>
        <xdr:cNvSpPr txBox="1"/>
      </xdr:nvSpPr>
      <xdr:spPr>
        <a:xfrm>
          <a:off x="390523" y="69780150"/>
          <a:ext cx="722947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 rtl="0">
            <a:lnSpc>
              <a:spcPts val="1100"/>
            </a:lnSpc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Trebuchet MS"/>
            </a:rPr>
            <a:t>     2.5 CIRCULANTE PREVISTO</a:t>
          </a:r>
        </a:p>
        <a:p>
          <a:pPr algn="l" rtl="0">
            <a:defRPr sz="1000"/>
          </a:pPr>
          <a:endParaRPr lang="es-ES" sz="1000" b="1" i="0" u="none" strike="noStrike" baseline="0">
            <a:solidFill>
              <a:srgbClr val="000000"/>
            </a:solidFill>
            <a:latin typeface="Trebuchet MS"/>
          </a:endParaRPr>
        </a:p>
      </xdr:txBody>
    </xdr:sp>
    <xdr:clientData/>
  </xdr:twoCellAnchor>
  <xdr:twoCellAnchor>
    <xdr:from>
      <xdr:col>0</xdr:col>
      <xdr:colOff>428624</xdr:colOff>
      <xdr:row>317</xdr:row>
      <xdr:rowOff>0</xdr:rowOff>
    </xdr:from>
    <xdr:to>
      <xdr:col>7</xdr:col>
      <xdr:colOff>57149</xdr:colOff>
      <xdr:row>321</xdr:row>
      <xdr:rowOff>167005</xdr:rowOff>
    </xdr:to>
    <xdr:sp macro="" textlink="">
      <xdr:nvSpPr>
        <xdr:cNvPr id="61" name="2 Cuadro de texto"/>
        <xdr:cNvSpPr txBox="1"/>
      </xdr:nvSpPr>
      <xdr:spPr>
        <a:xfrm>
          <a:off x="428624" y="63979425"/>
          <a:ext cx="7610475" cy="967105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57200" indent="-457200"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_tradnl" sz="1000" b="1">
              <a:solidFill>
                <a:srgbClr val="000000"/>
              </a:solidFill>
              <a:effectLst/>
              <a:latin typeface="Trebuchet MS"/>
              <a:ea typeface="Times New Roman"/>
              <a:cs typeface="Times New Roman"/>
            </a:rPr>
            <a:t>      2.4.3 Personal</a:t>
          </a:r>
        </a:p>
        <a:p>
          <a:pPr marL="457200" indent="-457200" algn="just">
            <a:lnSpc>
              <a:spcPts val="1500"/>
            </a:lnSpc>
            <a:spcBef>
              <a:spcPts val="300"/>
            </a:spcBef>
            <a:spcAft>
              <a:spcPts val="300"/>
            </a:spcAft>
          </a:pP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300"/>
            </a:lnSpc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Presentamos en detalle la partida Gastos de Personal que recogen los diferentes conceptos de coste.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342900</xdr:colOff>
      <xdr:row>288</xdr:row>
      <xdr:rowOff>0</xdr:rowOff>
    </xdr:from>
    <xdr:to>
      <xdr:col>6</xdr:col>
      <xdr:colOff>800100</xdr:colOff>
      <xdr:row>291</xdr:row>
      <xdr:rowOff>66674</xdr:rowOff>
    </xdr:to>
    <xdr:sp macro="" textlink="">
      <xdr:nvSpPr>
        <xdr:cNvPr id="66" name="2 Cuadro de texto"/>
        <xdr:cNvSpPr txBox="1"/>
      </xdr:nvSpPr>
      <xdr:spPr>
        <a:xfrm>
          <a:off x="342900" y="58178700"/>
          <a:ext cx="7600950" cy="666749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57200" indent="-457200"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_tradnl" sz="1000" b="1" baseline="0">
              <a:solidFill>
                <a:srgbClr val="000000"/>
              </a:solidFill>
              <a:effectLst/>
              <a:latin typeface="Trebuchet MS"/>
              <a:ea typeface="Times New Roman"/>
              <a:cs typeface="Times New Roman"/>
            </a:rPr>
            <a:t>      </a:t>
          </a:r>
          <a:r>
            <a:rPr lang="es-ES_tradnl" sz="1000" b="1">
              <a:solidFill>
                <a:srgbClr val="000000"/>
              </a:solidFill>
              <a:effectLst/>
              <a:latin typeface="Trebuchet MS"/>
              <a:ea typeface="Times New Roman"/>
              <a:cs typeface="Times New Roman"/>
            </a:rPr>
            <a:t>2.4.2 Costes Fijos </a:t>
          </a:r>
          <a:endParaRPr lang="es-ES" sz="1000" b="1">
            <a:solidFill>
              <a:srgbClr val="000000"/>
            </a:solidFill>
            <a:effectLst/>
            <a:latin typeface="Trebuchet MS"/>
            <a:ea typeface="Times New Roman"/>
            <a:cs typeface="Times New Roman"/>
          </a:endParaRPr>
        </a:p>
        <a:p>
          <a:pPr algn="just">
            <a:lnSpc>
              <a:spcPts val="1500"/>
            </a:lnSpc>
            <a:spcBef>
              <a:spcPts val="300"/>
            </a:spcBef>
            <a:spcAft>
              <a:spcPts val="300"/>
            </a:spcAft>
          </a:pPr>
          <a:r>
            <a:rPr lang="es-ES_tradnl" sz="1100">
              <a:effectLst/>
              <a:latin typeface="Arial"/>
              <a:ea typeface="Times New Roman"/>
              <a:cs typeface="Times New Roman"/>
            </a:rPr>
            <a:t> 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300"/>
            </a:lnSpc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Las previsiones que se han realizado respecto a los costes fijos y su evolución durante los cinco primeros años son las siguientes: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lnSpc>
              <a:spcPts val="1200"/>
            </a:lnSpc>
            <a:spcBef>
              <a:spcPts val="300"/>
            </a:spcBef>
            <a:spcAft>
              <a:spcPts val="300"/>
            </a:spcAft>
          </a:pPr>
          <a:r>
            <a:rPr lang="es-ES" sz="1100">
              <a:effectLst/>
              <a:latin typeface="Arial"/>
              <a:ea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714375</xdr:colOff>
      <xdr:row>230</xdr:row>
      <xdr:rowOff>0</xdr:rowOff>
    </xdr:from>
    <xdr:to>
      <xdr:col>7</xdr:col>
      <xdr:colOff>400050</xdr:colOff>
      <xdr:row>236</xdr:row>
      <xdr:rowOff>180974</xdr:rowOff>
    </xdr:to>
    <xdr:sp macro="" textlink="">
      <xdr:nvSpPr>
        <xdr:cNvPr id="69" name="2 Cuadro de texto"/>
        <xdr:cNvSpPr txBox="1"/>
      </xdr:nvSpPr>
      <xdr:spPr>
        <a:xfrm>
          <a:off x="714375" y="46577250"/>
          <a:ext cx="7667625" cy="1381124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457200" indent="-457200" algn="just">
            <a:spcBef>
              <a:spcPts val="1200"/>
            </a:spcBef>
            <a:spcAft>
              <a:spcPts val="1200"/>
            </a:spcAft>
          </a:pPr>
          <a:r>
            <a:rPr lang="es-ES_tradnl" sz="1000" b="1">
              <a:solidFill>
                <a:srgbClr val="000000"/>
              </a:solidFill>
              <a:effectLst/>
              <a:latin typeface="Trebuchet MS"/>
              <a:ea typeface="Times New Roman"/>
              <a:cs typeface="Times New Roman"/>
            </a:rPr>
            <a:t>  2.4 ESTIMACIONES DE COSTES VARIABLES Y FIJOS</a:t>
          </a:r>
          <a:endParaRPr lang="es-ES" sz="1000" b="1">
            <a:solidFill>
              <a:srgbClr val="000000"/>
            </a:solidFill>
            <a:effectLst/>
            <a:latin typeface="Trebuchet MS"/>
            <a:ea typeface="Times New Roman"/>
            <a:cs typeface="Times New Roman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es-ES" sz="900">
              <a:effectLst/>
              <a:latin typeface="Trebuchet MS"/>
              <a:ea typeface="Times New Roman"/>
              <a:cs typeface="Times New Roman"/>
            </a:rPr>
            <a:t>Para el cálculo de los costes se ha hecho la diferenciación clásica entre costes fijos y costes variables para cada uno de los cinco primeros años de actividad.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marL="457200" indent="-457200" algn="just">
            <a:spcBef>
              <a:spcPts val="1200"/>
            </a:spcBef>
            <a:spcAft>
              <a:spcPts val="1200"/>
            </a:spcAft>
          </a:pPr>
          <a:r>
            <a:rPr lang="es-ES_tradnl" sz="1000" b="1">
              <a:solidFill>
                <a:srgbClr val="000000"/>
              </a:solidFill>
              <a:effectLst/>
              <a:latin typeface="Trebuchet MS"/>
              <a:ea typeface="Times New Roman"/>
              <a:cs typeface="Times New Roman"/>
            </a:rPr>
            <a:t>      2.4.1 Costes Variables</a:t>
          </a:r>
          <a:endParaRPr lang="es-ES" sz="1000" b="1">
            <a:solidFill>
              <a:srgbClr val="000000"/>
            </a:solidFill>
            <a:effectLst/>
            <a:latin typeface="Trebuchet MS"/>
            <a:ea typeface="Times New Roman"/>
            <a:cs typeface="Times New Roman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es-ES_tradnl" sz="900">
              <a:effectLst/>
              <a:latin typeface="Trebuchet MS"/>
              <a:ea typeface="Times New Roman"/>
              <a:cs typeface="Times New Roman"/>
            </a:rPr>
            <a:t>A continuación se presenta en detalle los costes variables por líneas de actividad.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  <a:p>
          <a:pPr algn="just">
            <a:spcBef>
              <a:spcPts val="300"/>
            </a:spcBef>
            <a:spcAft>
              <a:spcPts val="300"/>
            </a:spcAft>
          </a:pPr>
          <a:r>
            <a:rPr lang="es-ES_tradnl" sz="1100">
              <a:effectLst/>
              <a:latin typeface="Arial"/>
              <a:ea typeface="Times New Roman"/>
              <a:cs typeface="Times New Roman"/>
            </a:rPr>
            <a:t> </a:t>
          </a:r>
          <a:endParaRPr lang="es-ES" sz="1100">
            <a:effectLst/>
            <a:latin typeface="Arial"/>
            <a:ea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714375</xdr:colOff>
          <xdr:row>36</xdr:row>
          <xdr:rowOff>114300</xdr:rowOff>
        </xdr:from>
        <xdr:to>
          <xdr:col>4</xdr:col>
          <xdr:colOff>171450</xdr:colOff>
          <xdr:row>51</xdr:row>
          <xdr:rowOff>180975</xdr:rowOff>
        </xdr:to>
        <xdr:sp macro="" textlink="">
          <xdr:nvSpPr>
            <xdr:cNvPr id="67588" name="Group Box 4" hidden="1">
              <a:extLst>
                <a:ext uri="{63B3BB69-23CF-44E3-9099-C40C66FF867C}">
                  <a14:compatExt spid="_x0000_s675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gl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TIPOS APLICABLES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514350</xdr:colOff>
          <xdr:row>116</xdr:row>
          <xdr:rowOff>9525</xdr:rowOff>
        </xdr:from>
        <xdr:to>
          <xdr:col>1</xdr:col>
          <xdr:colOff>1419225</xdr:colOff>
          <xdr:row>137</xdr:row>
          <xdr:rowOff>104775</xdr:rowOff>
        </xdr:to>
        <xdr:pic>
          <xdr:nvPicPr>
            <xdr:cNvPr id="1674582" name="6 Imagen"/>
            <xdr:cNvPicPr>
              <a:picLocks noChangeAspect="1" noChangeArrowheads="1"/>
              <a:extLst>
                <a:ext uri="{84589F7E-364E-4C9E-8A38-B11213B215E9}">
                  <a14:cameraTool cellRange="Inversiones!$A$2:$D$27" spid="_x0000_s1674678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514350" y="23755350"/>
              <a:ext cx="1743075" cy="429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1362075</xdr:colOff>
          <xdr:row>116</xdr:row>
          <xdr:rowOff>9525</xdr:rowOff>
        </xdr:from>
        <xdr:to>
          <xdr:col>7</xdr:col>
          <xdr:colOff>76200</xdr:colOff>
          <xdr:row>137</xdr:row>
          <xdr:rowOff>104775</xdr:rowOff>
        </xdr:to>
        <xdr:pic>
          <xdr:nvPicPr>
            <xdr:cNvPr id="1674583" name="8 Imagen"/>
            <xdr:cNvPicPr>
              <a:picLocks noChangeAspect="1" noChangeArrowheads="1"/>
              <a:extLst>
                <a:ext uri="{84589F7E-364E-4C9E-8A38-B11213B215E9}">
                  <a14:cameraTool cellRange="Inversiones!$O$2:$W$27" spid="_x0000_s1674679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2200275" y="23755350"/>
              <a:ext cx="5857875" cy="42957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89</xdr:row>
          <xdr:rowOff>190500</xdr:rowOff>
        </xdr:from>
        <xdr:to>
          <xdr:col>7</xdr:col>
          <xdr:colOff>95250</xdr:colOff>
          <xdr:row>111</xdr:row>
          <xdr:rowOff>19050</xdr:rowOff>
        </xdr:to>
        <xdr:pic>
          <xdr:nvPicPr>
            <xdr:cNvPr id="1674584" name="5 Imagen"/>
            <xdr:cNvPicPr>
              <a:picLocks noChangeAspect="1" noChangeArrowheads="1"/>
              <a:extLst>
                <a:ext uri="{84589F7E-364E-4C9E-8A38-B11213B215E9}">
                  <a14:cameraTool cellRange="Inversiones!$A$2:$N$27" spid="_x0000_s1674680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561975" y="18535650"/>
              <a:ext cx="7515225" cy="4229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571500</xdr:colOff>
          <xdr:row>149</xdr:row>
          <xdr:rowOff>142875</xdr:rowOff>
        </xdr:from>
        <xdr:to>
          <xdr:col>7</xdr:col>
          <xdr:colOff>123825</xdr:colOff>
          <xdr:row>166</xdr:row>
          <xdr:rowOff>38100</xdr:rowOff>
        </xdr:to>
        <xdr:pic>
          <xdr:nvPicPr>
            <xdr:cNvPr id="1674585" name="11 Imagen"/>
            <xdr:cNvPicPr>
              <a:picLocks noChangeAspect="1" noChangeArrowheads="1"/>
              <a:extLst>
                <a:ext uri="{84589F7E-364E-4C9E-8A38-B11213B215E9}">
                  <a14:cameraTool cellRange="'Financiación a lp'!$A$3:$H$27" spid="_x0000_s1674681"/>
                </a:ext>
              </a:extLst>
            </xdr:cNvPicPr>
          </xdr:nvPicPr>
          <xdr:blipFill>
            <a:blip xmlns:r="http://schemas.openxmlformats.org/officeDocument/2006/relationships" r:embed="rId6"/>
            <a:srcRect/>
            <a:stretch>
              <a:fillRect/>
            </a:stretch>
          </xdr:blipFill>
          <xdr:spPr bwMode="auto">
            <a:xfrm>
              <a:off x="571500" y="30518100"/>
              <a:ext cx="7534275" cy="32956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177</xdr:row>
          <xdr:rowOff>38100</xdr:rowOff>
        </xdr:from>
        <xdr:to>
          <xdr:col>7</xdr:col>
          <xdr:colOff>781050</xdr:colOff>
          <xdr:row>192</xdr:row>
          <xdr:rowOff>9525</xdr:rowOff>
        </xdr:to>
        <xdr:pic>
          <xdr:nvPicPr>
            <xdr:cNvPr id="1674586" name="30 Imagen"/>
            <xdr:cNvPicPr>
              <a:picLocks noChangeAspect="1" noChangeArrowheads="1"/>
              <a:extLst>
                <a:ext uri="{84589F7E-364E-4C9E-8A38-B11213B215E9}">
                  <a14:cameraTool cellRange="Ventas!$A$2:$T$14" spid="_x0000_s1674682"/>
                </a:ext>
              </a:extLst>
            </xdr:cNvPicPr>
          </xdr:nvPicPr>
          <xdr:blipFill>
            <a:blip xmlns:r="http://schemas.openxmlformats.org/officeDocument/2006/relationships" r:embed="rId7"/>
            <a:srcRect/>
            <a:stretch>
              <a:fillRect/>
            </a:stretch>
          </xdr:blipFill>
          <xdr:spPr bwMode="auto">
            <a:xfrm>
              <a:off x="76200" y="36014025"/>
              <a:ext cx="8686800" cy="29718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2</xdr:row>
          <xdr:rowOff>9525</xdr:rowOff>
        </xdr:from>
        <xdr:to>
          <xdr:col>1</xdr:col>
          <xdr:colOff>1228725</xdr:colOff>
          <xdr:row>3</xdr:row>
          <xdr:rowOff>95250</xdr:rowOff>
        </xdr:to>
        <xdr:sp macro="" textlink="">
          <xdr:nvSpPr>
            <xdr:cNvPr id="68263" name="Button 679" hidden="1">
              <a:extLst>
                <a:ext uri="{63B3BB69-23CF-44E3-9099-C40C66FF867C}">
                  <a14:compatExt spid="_x0000_s68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638175</xdr:colOff>
          <xdr:row>29</xdr:row>
          <xdr:rowOff>142875</xdr:rowOff>
        </xdr:from>
        <xdr:to>
          <xdr:col>6</xdr:col>
          <xdr:colOff>676275</xdr:colOff>
          <xdr:row>34</xdr:row>
          <xdr:rowOff>85725</xdr:rowOff>
        </xdr:to>
        <xdr:sp macro="" textlink="">
          <xdr:nvSpPr>
            <xdr:cNvPr id="67586" name="Group Box 2" hidden="1">
              <a:extLst>
                <a:ext uri="{63B3BB69-23CF-44E3-9099-C40C66FF867C}">
                  <a14:compatExt spid="_x0000_s675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gl-E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DATOS DE LA EMPRESA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578</xdr:row>
          <xdr:rowOff>152400</xdr:rowOff>
        </xdr:from>
        <xdr:to>
          <xdr:col>7</xdr:col>
          <xdr:colOff>809625</xdr:colOff>
          <xdr:row>580</xdr:row>
          <xdr:rowOff>66675</xdr:rowOff>
        </xdr:to>
        <xdr:pic>
          <xdr:nvPicPr>
            <xdr:cNvPr id="1674587" name="61 Imagen"/>
            <xdr:cNvPicPr>
              <a:picLocks noChangeAspect="1" noChangeArrowheads="1"/>
              <a:extLst>
                <a:ext uri="{84589F7E-364E-4C9E-8A38-B11213B215E9}">
                  <a14:cameraTool cellRange="Ratios!$A$2:$M$2" spid="_x0000_s1674683"/>
                </a:ext>
              </a:extLst>
            </xdr:cNvPicPr>
          </xdr:nvPicPr>
          <xdr:blipFill>
            <a:blip xmlns:r="http://schemas.openxmlformats.org/officeDocument/2006/relationships" r:embed="rId8"/>
            <a:srcRect/>
            <a:stretch>
              <a:fillRect/>
            </a:stretch>
          </xdr:blipFill>
          <xdr:spPr bwMode="auto">
            <a:xfrm>
              <a:off x="47625" y="110537625"/>
              <a:ext cx="8743950" cy="3143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580</xdr:row>
          <xdr:rowOff>47625</xdr:rowOff>
        </xdr:from>
        <xdr:to>
          <xdr:col>7</xdr:col>
          <xdr:colOff>809625</xdr:colOff>
          <xdr:row>605</xdr:row>
          <xdr:rowOff>57150</xdr:rowOff>
        </xdr:to>
        <xdr:pic>
          <xdr:nvPicPr>
            <xdr:cNvPr id="1674588" name="64 Imagen"/>
            <xdr:cNvPicPr>
              <a:picLocks noChangeAspect="1" noChangeArrowheads="1"/>
              <a:extLst>
                <a:ext uri="{84589F7E-364E-4C9E-8A38-B11213B215E9}">
                  <a14:cameraTool cellRange="Ratios!$A$19:$M$36" spid="_x0000_s1674684"/>
                </a:ext>
              </a:extLst>
            </xdr:cNvPicPr>
          </xdr:nvPicPr>
          <xdr:blipFill>
            <a:blip xmlns:r="http://schemas.openxmlformats.org/officeDocument/2006/relationships" r:embed="rId9"/>
            <a:srcRect/>
            <a:stretch>
              <a:fillRect/>
            </a:stretch>
          </xdr:blipFill>
          <xdr:spPr bwMode="auto">
            <a:xfrm>
              <a:off x="47625" y="110832900"/>
              <a:ext cx="8743950" cy="50101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550</xdr:row>
          <xdr:rowOff>190500</xdr:rowOff>
        </xdr:from>
        <xdr:to>
          <xdr:col>7</xdr:col>
          <xdr:colOff>771525</xdr:colOff>
          <xdr:row>576</xdr:row>
          <xdr:rowOff>76200</xdr:rowOff>
        </xdr:to>
        <xdr:pic>
          <xdr:nvPicPr>
            <xdr:cNvPr id="1674590" name="57 Imagen"/>
            <xdr:cNvPicPr>
              <a:picLocks noChangeAspect="1" noChangeArrowheads="1"/>
              <a:extLst>
                <a:ext uri="{84589F7E-364E-4C9E-8A38-B11213B215E9}">
                  <a14:cameraTool cellRange="Ratios!$A$2:$M$18" spid="_x0000_s1674685"/>
                </a:ext>
              </a:extLst>
            </xdr:cNvPicPr>
          </xdr:nvPicPr>
          <xdr:blipFill>
            <a:blip xmlns:r="http://schemas.openxmlformats.org/officeDocument/2006/relationships" r:embed="rId10"/>
            <a:srcRect/>
            <a:stretch>
              <a:fillRect/>
            </a:stretch>
          </xdr:blipFill>
          <xdr:spPr bwMode="auto">
            <a:xfrm>
              <a:off x="47625" y="104975025"/>
              <a:ext cx="8705850" cy="50863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521</xdr:row>
          <xdr:rowOff>123825</xdr:rowOff>
        </xdr:from>
        <xdr:to>
          <xdr:col>7</xdr:col>
          <xdr:colOff>628650</xdr:colOff>
          <xdr:row>546</xdr:row>
          <xdr:rowOff>114300</xdr:rowOff>
        </xdr:to>
        <xdr:pic>
          <xdr:nvPicPr>
            <xdr:cNvPr id="1674592" name="54 Imagen"/>
            <xdr:cNvPicPr>
              <a:picLocks noChangeAspect="1" noChangeArrowheads="1"/>
              <a:extLst>
                <a:ext uri="{84589F7E-364E-4C9E-8A38-B11213B215E9}">
                  <a14:cameraTool cellRange="Tesorería!$A$2:$G$28" spid="_x0000_s1674686"/>
                </a:ext>
              </a:extLst>
            </xdr:cNvPicPr>
          </xdr:nvPicPr>
          <xdr:blipFill>
            <a:blip xmlns:r="http://schemas.openxmlformats.org/officeDocument/2006/relationships" r:embed="rId11"/>
            <a:srcRect/>
            <a:stretch>
              <a:fillRect/>
            </a:stretch>
          </xdr:blipFill>
          <xdr:spPr bwMode="auto">
            <a:xfrm>
              <a:off x="114300" y="99107625"/>
              <a:ext cx="8496300" cy="4991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493</xdr:row>
          <xdr:rowOff>47625</xdr:rowOff>
        </xdr:from>
        <xdr:to>
          <xdr:col>7</xdr:col>
          <xdr:colOff>714375</xdr:colOff>
          <xdr:row>518</xdr:row>
          <xdr:rowOff>95250</xdr:rowOff>
        </xdr:to>
        <xdr:pic>
          <xdr:nvPicPr>
            <xdr:cNvPr id="1674594" name="38 Imagen"/>
            <xdr:cNvPicPr>
              <a:picLocks noChangeAspect="1" noChangeArrowheads="1"/>
              <a:extLst>
                <a:ext uri="{84589F7E-364E-4C9E-8A38-B11213B215E9}">
                  <a14:cameraTool cellRange="'Presupuesto de capital'!$A$2:$J$26" spid="_x0000_s1674687"/>
                </a:ext>
              </a:extLst>
            </xdr:cNvPicPr>
          </xdr:nvPicPr>
          <xdr:blipFill>
            <a:blip xmlns:r="http://schemas.openxmlformats.org/officeDocument/2006/relationships" r:embed="rId12"/>
            <a:srcRect/>
            <a:stretch>
              <a:fillRect/>
            </a:stretch>
          </xdr:blipFill>
          <xdr:spPr bwMode="auto">
            <a:xfrm>
              <a:off x="85725" y="93430725"/>
              <a:ext cx="8610600" cy="5048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463</xdr:row>
          <xdr:rowOff>200025</xdr:rowOff>
        </xdr:from>
        <xdr:to>
          <xdr:col>7</xdr:col>
          <xdr:colOff>752475</xdr:colOff>
          <xdr:row>489</xdr:row>
          <xdr:rowOff>47625</xdr:rowOff>
        </xdr:to>
        <xdr:pic>
          <xdr:nvPicPr>
            <xdr:cNvPr id="1674596" name="34 Imagen"/>
            <xdr:cNvPicPr>
              <a:picLocks noChangeAspect="1" noChangeArrowheads="1"/>
              <a:extLst>
                <a:ext uri="{84589F7E-364E-4C9E-8A38-B11213B215E9}">
                  <a14:cameraTool cellRange="Balances!$A$2:$O$38" spid="_x0000_s1674688"/>
                </a:ext>
              </a:extLst>
            </xdr:cNvPicPr>
          </xdr:nvPicPr>
          <xdr:blipFill>
            <a:blip xmlns:r="http://schemas.openxmlformats.org/officeDocument/2006/relationships" r:embed="rId13"/>
            <a:srcRect/>
            <a:stretch>
              <a:fillRect/>
            </a:stretch>
          </xdr:blipFill>
          <xdr:spPr bwMode="auto">
            <a:xfrm>
              <a:off x="85725" y="87582375"/>
              <a:ext cx="8648700" cy="50482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438</xdr:row>
          <xdr:rowOff>66675</xdr:rowOff>
        </xdr:from>
        <xdr:to>
          <xdr:col>7</xdr:col>
          <xdr:colOff>752475</xdr:colOff>
          <xdr:row>459</xdr:row>
          <xdr:rowOff>57150</xdr:rowOff>
        </xdr:to>
        <xdr:pic>
          <xdr:nvPicPr>
            <xdr:cNvPr id="1674598" name="35 Imagen"/>
            <xdr:cNvPicPr>
              <a:picLocks noChangeAspect="1" noChangeArrowheads="1"/>
              <a:extLst>
                <a:ext uri="{84589F7E-364E-4C9E-8A38-B11213B215E9}">
                  <a14:cameraTool cellRange="Resultados!$A$3:$Q$26" spid="_x0000_s1674689"/>
                </a:ext>
              </a:extLst>
            </xdr:cNvPicPr>
          </xdr:nvPicPr>
          <xdr:blipFill>
            <a:blip xmlns:r="http://schemas.openxmlformats.org/officeDocument/2006/relationships" r:embed="rId14"/>
            <a:srcRect/>
            <a:stretch>
              <a:fillRect/>
            </a:stretch>
          </xdr:blipFill>
          <xdr:spPr bwMode="auto">
            <a:xfrm>
              <a:off x="104775" y="82448400"/>
              <a:ext cx="8629650" cy="4191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1057275</xdr:colOff>
          <xdr:row>407</xdr:row>
          <xdr:rowOff>190500</xdr:rowOff>
        </xdr:from>
        <xdr:to>
          <xdr:col>5</xdr:col>
          <xdr:colOff>723900</xdr:colOff>
          <xdr:row>431</xdr:row>
          <xdr:rowOff>38100</xdr:rowOff>
        </xdr:to>
        <xdr:pic>
          <xdr:nvPicPr>
            <xdr:cNvPr id="1674600" name="28 Imagen"/>
            <xdr:cNvPicPr>
              <a:picLocks noChangeAspect="1" noChangeArrowheads="1"/>
              <a:extLst>
                <a:ext uri="{84589F7E-364E-4C9E-8A38-B11213B215E9}">
                  <a14:cameraTool cellRange="'Punto de equilibrio'!$A$2:$F$28" spid="_x0000_s1674690"/>
                </a:ext>
              </a:extLst>
            </xdr:cNvPicPr>
          </xdr:nvPicPr>
          <xdr:blipFill>
            <a:blip xmlns:r="http://schemas.openxmlformats.org/officeDocument/2006/relationships" r:embed="rId15"/>
            <a:srcRect/>
            <a:stretch>
              <a:fillRect/>
            </a:stretch>
          </xdr:blipFill>
          <xdr:spPr bwMode="auto">
            <a:xfrm>
              <a:off x="1895475" y="76371450"/>
              <a:ext cx="5133975" cy="46482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376</xdr:row>
          <xdr:rowOff>200025</xdr:rowOff>
        </xdr:from>
        <xdr:to>
          <xdr:col>8</xdr:col>
          <xdr:colOff>0</xdr:colOff>
          <xdr:row>402</xdr:row>
          <xdr:rowOff>76200</xdr:rowOff>
        </xdr:to>
        <xdr:pic>
          <xdr:nvPicPr>
            <xdr:cNvPr id="1674602" name="44 Imagen"/>
            <xdr:cNvPicPr>
              <a:picLocks noChangeAspect="1" noChangeArrowheads="1"/>
              <a:extLst>
                <a:ext uri="{84589F7E-364E-4C9E-8A38-B11213B215E9}">
                  <a14:cameraTool cellRange="Circulantes!$A$3:$T$43" spid="_x0000_s1674691"/>
                </a:ext>
              </a:extLst>
            </xdr:cNvPicPr>
          </xdr:nvPicPr>
          <xdr:blipFill>
            <a:blip xmlns:r="http://schemas.openxmlformats.org/officeDocument/2006/relationships" r:embed="rId16"/>
            <a:srcRect/>
            <a:stretch>
              <a:fillRect/>
            </a:stretch>
          </xdr:blipFill>
          <xdr:spPr bwMode="auto">
            <a:xfrm>
              <a:off x="38100" y="70180200"/>
              <a:ext cx="8782050" cy="50768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322</xdr:row>
          <xdr:rowOff>142875</xdr:rowOff>
        </xdr:from>
        <xdr:to>
          <xdr:col>7</xdr:col>
          <xdr:colOff>723900</xdr:colOff>
          <xdr:row>332</xdr:row>
          <xdr:rowOff>38100</xdr:rowOff>
        </xdr:to>
        <xdr:pic>
          <xdr:nvPicPr>
            <xdr:cNvPr id="1674604" name="28 Imagen"/>
            <xdr:cNvPicPr>
              <a:picLocks noChangeAspect="1" noChangeArrowheads="1"/>
              <a:extLst>
                <a:ext uri="{84589F7E-364E-4C9E-8A38-B11213B215E9}">
                  <a14:cameraTool cellRange="'G. Personal'!$A$3:$U$13" spid="_x0000_s1674692"/>
                </a:ext>
              </a:extLst>
            </xdr:cNvPicPr>
          </xdr:nvPicPr>
          <xdr:blipFill>
            <a:blip xmlns:r="http://schemas.openxmlformats.org/officeDocument/2006/relationships" r:embed="rId17"/>
            <a:srcRect/>
            <a:stretch>
              <a:fillRect/>
            </a:stretch>
          </xdr:blipFill>
          <xdr:spPr bwMode="auto">
            <a:xfrm>
              <a:off x="104775" y="65122425"/>
              <a:ext cx="8601075" cy="18954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332</xdr:row>
          <xdr:rowOff>114300</xdr:rowOff>
        </xdr:from>
        <xdr:to>
          <xdr:col>1</xdr:col>
          <xdr:colOff>390525</xdr:colOff>
          <xdr:row>342</xdr:row>
          <xdr:rowOff>9525</xdr:rowOff>
        </xdr:to>
        <xdr:pic>
          <xdr:nvPicPr>
            <xdr:cNvPr id="1674605" name="30 Imagen"/>
            <xdr:cNvPicPr>
              <a:picLocks noChangeAspect="1" noChangeArrowheads="1"/>
              <a:extLst>
                <a:ext uri="{84589F7E-364E-4C9E-8A38-B11213B215E9}">
                  <a14:cameraTool cellRange="'G. Personal'!$A$3:$A$13" spid="_x0000_s1674693"/>
                </a:ext>
              </a:extLst>
            </xdr:cNvPicPr>
          </xdr:nvPicPr>
          <xdr:blipFill>
            <a:blip xmlns:r="http://schemas.openxmlformats.org/officeDocument/2006/relationships" r:embed="rId18"/>
            <a:srcRect/>
            <a:stretch>
              <a:fillRect/>
            </a:stretch>
          </xdr:blipFill>
          <xdr:spPr bwMode="auto">
            <a:xfrm>
              <a:off x="95250" y="67094100"/>
              <a:ext cx="1133475" cy="18954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361950</xdr:colOff>
          <xdr:row>332</xdr:row>
          <xdr:rowOff>114300</xdr:rowOff>
        </xdr:from>
        <xdr:to>
          <xdr:col>5</xdr:col>
          <xdr:colOff>190500</xdr:colOff>
          <xdr:row>342</xdr:row>
          <xdr:rowOff>19050</xdr:rowOff>
        </xdr:to>
        <xdr:pic>
          <xdr:nvPicPr>
            <xdr:cNvPr id="1674606" name="32 Imagen"/>
            <xdr:cNvPicPr>
              <a:picLocks noChangeAspect="1" noChangeArrowheads="1"/>
              <a:extLst>
                <a:ext uri="{84589F7E-364E-4C9E-8A38-B11213B215E9}">
                  <a14:cameraTool cellRange="'G. Personal'!$V$3:$AI$13" spid="_x0000_s1674694"/>
                </a:ext>
              </a:extLst>
            </xdr:cNvPicPr>
          </xdr:nvPicPr>
          <xdr:blipFill>
            <a:blip xmlns:r="http://schemas.openxmlformats.org/officeDocument/2006/relationships" r:embed="rId19"/>
            <a:srcRect/>
            <a:stretch>
              <a:fillRect/>
            </a:stretch>
          </xdr:blipFill>
          <xdr:spPr bwMode="auto">
            <a:xfrm>
              <a:off x="1200150" y="67094100"/>
              <a:ext cx="5295900" cy="19050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292</xdr:row>
          <xdr:rowOff>38100</xdr:rowOff>
        </xdr:from>
        <xdr:to>
          <xdr:col>7</xdr:col>
          <xdr:colOff>714375</xdr:colOff>
          <xdr:row>315</xdr:row>
          <xdr:rowOff>95250</xdr:rowOff>
        </xdr:to>
        <xdr:pic>
          <xdr:nvPicPr>
            <xdr:cNvPr id="1674608" name="41 Imagen"/>
            <xdr:cNvPicPr>
              <a:picLocks noChangeAspect="1" noChangeArrowheads="1"/>
              <a:extLst>
                <a:ext uri="{84589F7E-364E-4C9E-8A38-B11213B215E9}">
                  <a14:cameraTool cellRange="'G. Fijos'!$A$2:$J$34" spid="_x0000_s1674695"/>
                </a:ext>
              </a:extLst>
            </xdr:cNvPicPr>
          </xdr:nvPicPr>
          <xdr:blipFill>
            <a:blip xmlns:r="http://schemas.openxmlformats.org/officeDocument/2006/relationships" r:embed="rId20"/>
            <a:srcRect/>
            <a:stretch>
              <a:fillRect/>
            </a:stretch>
          </xdr:blipFill>
          <xdr:spPr bwMode="auto">
            <a:xfrm>
              <a:off x="104775" y="59016900"/>
              <a:ext cx="8591550" cy="46577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258</xdr:row>
          <xdr:rowOff>142875</xdr:rowOff>
        </xdr:from>
        <xdr:to>
          <xdr:col>7</xdr:col>
          <xdr:colOff>762000</xdr:colOff>
          <xdr:row>286</xdr:row>
          <xdr:rowOff>123825</xdr:rowOff>
        </xdr:to>
        <xdr:pic>
          <xdr:nvPicPr>
            <xdr:cNvPr id="1674609" name="20 Imagen"/>
            <xdr:cNvPicPr>
              <a:picLocks noChangeAspect="1" noChangeArrowheads="1"/>
              <a:extLst>
                <a:ext uri="{84589F7E-364E-4C9E-8A38-B11213B215E9}">
                  <a14:cameraTool cellRange="'G. Variables'!$A$3:$T$53" spid="_x0000_s1674696"/>
                </a:ext>
              </a:extLst>
            </xdr:cNvPicPr>
          </xdr:nvPicPr>
          <xdr:blipFill>
            <a:blip xmlns:r="http://schemas.openxmlformats.org/officeDocument/2006/relationships" r:embed="rId21"/>
            <a:srcRect/>
            <a:stretch>
              <a:fillRect/>
            </a:stretch>
          </xdr:blipFill>
          <xdr:spPr bwMode="auto">
            <a:xfrm>
              <a:off x="85725" y="52320825"/>
              <a:ext cx="8658225" cy="558165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723900</xdr:colOff>
          <xdr:row>237</xdr:row>
          <xdr:rowOff>133350</xdr:rowOff>
        </xdr:from>
        <xdr:to>
          <xdr:col>7</xdr:col>
          <xdr:colOff>304800</xdr:colOff>
          <xdr:row>256</xdr:row>
          <xdr:rowOff>180975</xdr:rowOff>
        </xdr:to>
        <xdr:pic>
          <xdr:nvPicPr>
            <xdr:cNvPr id="1674611" name="22 Imagen"/>
            <xdr:cNvPicPr>
              <a:picLocks noChangeAspect="1" noChangeArrowheads="1"/>
              <a:extLst>
                <a:ext uri="{84589F7E-364E-4C9E-8A38-B11213B215E9}">
                  <a14:cameraTool cellRange="'G. Variables'!$A$54:$H$71" spid="_x0000_s1674697"/>
                </a:ext>
              </a:extLst>
            </xdr:cNvPicPr>
          </xdr:nvPicPr>
          <xdr:blipFill>
            <a:blip xmlns:r="http://schemas.openxmlformats.org/officeDocument/2006/relationships" r:embed="rId22"/>
            <a:srcRect/>
            <a:stretch>
              <a:fillRect/>
            </a:stretch>
          </xdr:blipFill>
          <xdr:spPr bwMode="auto">
            <a:xfrm>
              <a:off x="723900" y="48110775"/>
              <a:ext cx="7562850" cy="38481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203</xdr:row>
          <xdr:rowOff>0</xdr:rowOff>
        </xdr:from>
        <xdr:to>
          <xdr:col>7</xdr:col>
          <xdr:colOff>38100</xdr:colOff>
          <xdr:row>212</xdr:row>
          <xdr:rowOff>19050</xdr:rowOff>
        </xdr:to>
        <xdr:pic>
          <xdr:nvPicPr>
            <xdr:cNvPr id="1674612" name="71 Imagen"/>
            <xdr:cNvPicPr>
              <a:picLocks noChangeAspect="1" noChangeArrowheads="1"/>
              <a:extLst>
                <a:ext uri="{84589F7E-364E-4C9E-8A38-B11213B215E9}">
                  <a14:cameraTool cellRange="Ventas!$A$16:$G$22" spid="_x0000_s1674698"/>
                </a:ext>
              </a:extLst>
            </xdr:cNvPicPr>
          </xdr:nvPicPr>
          <xdr:blipFill>
            <a:blip xmlns:r="http://schemas.openxmlformats.org/officeDocument/2006/relationships" r:embed="rId23"/>
            <a:srcRect/>
            <a:stretch>
              <a:fillRect/>
            </a:stretch>
          </xdr:blipFill>
          <xdr:spPr bwMode="auto">
            <a:xfrm>
              <a:off x="838200" y="41176575"/>
              <a:ext cx="7181850" cy="18192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214</xdr:row>
          <xdr:rowOff>0</xdr:rowOff>
        </xdr:from>
        <xdr:to>
          <xdr:col>7</xdr:col>
          <xdr:colOff>38100</xdr:colOff>
          <xdr:row>223</xdr:row>
          <xdr:rowOff>0</xdr:rowOff>
        </xdr:to>
        <xdr:pic>
          <xdr:nvPicPr>
            <xdr:cNvPr id="1674613" name="73 Imagen"/>
            <xdr:cNvPicPr>
              <a:picLocks noChangeAspect="1" noChangeArrowheads="1"/>
              <a:extLst>
                <a:ext uri="{84589F7E-364E-4C9E-8A38-B11213B215E9}">
                  <a14:cameraTool cellRange="Ventas!$A$24:$G$30" spid="_x0000_s1674699"/>
                </a:ext>
              </a:extLst>
            </xdr:cNvPicPr>
          </xdr:nvPicPr>
          <xdr:blipFill>
            <a:blip xmlns:r="http://schemas.openxmlformats.org/officeDocument/2006/relationships" r:embed="rId24"/>
            <a:srcRect/>
            <a:stretch>
              <a:fillRect/>
            </a:stretch>
          </xdr:blipFill>
          <xdr:spPr bwMode="auto">
            <a:xfrm>
              <a:off x="838200" y="43376850"/>
              <a:ext cx="7181850" cy="180022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123825</xdr:colOff>
          <xdr:row>0</xdr:row>
          <xdr:rowOff>76200</xdr:rowOff>
        </xdr:from>
        <xdr:to>
          <xdr:col>3</xdr:col>
          <xdr:colOff>1114425</xdr:colOff>
          <xdr:row>0</xdr:row>
          <xdr:rowOff>342900</xdr:rowOff>
        </xdr:to>
        <xdr:sp macro="" textlink="">
          <xdr:nvSpPr>
            <xdr:cNvPr id="58370" name="Button 2" hidden="1">
              <a:extLst>
                <a:ext uri="{63B3BB69-23CF-44E3-9099-C40C66FF867C}">
                  <a14:compatExt spid="_x0000_s58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285750</xdr:colOff>
          <xdr:row>0</xdr:row>
          <xdr:rowOff>85725</xdr:rowOff>
        </xdr:from>
        <xdr:to>
          <xdr:col>0</xdr:col>
          <xdr:colOff>1476375</xdr:colOff>
          <xdr:row>1</xdr:row>
          <xdr:rowOff>161925</xdr:rowOff>
        </xdr:to>
        <xdr:sp macro="" textlink="">
          <xdr:nvSpPr>
            <xdr:cNvPr id="59393" name="Button 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104775</xdr:rowOff>
        </xdr:from>
        <xdr:to>
          <xdr:col>1</xdr:col>
          <xdr:colOff>19050</xdr:colOff>
          <xdr:row>0</xdr:row>
          <xdr:rowOff>409575</xdr:rowOff>
        </xdr:to>
        <xdr:sp macro="" textlink="">
          <xdr:nvSpPr>
            <xdr:cNvPr id="60417" name="Button 1" hidden="1">
              <a:extLst>
                <a:ext uri="{63B3BB69-23CF-44E3-9099-C40C66FF867C}">
                  <a14:compatExt spid="_x0000_s604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447675</xdr:colOff>
          <xdr:row>0</xdr:row>
          <xdr:rowOff>85725</xdr:rowOff>
        </xdr:from>
        <xdr:to>
          <xdr:col>0</xdr:col>
          <xdr:colOff>1638300</xdr:colOff>
          <xdr:row>0</xdr:row>
          <xdr:rowOff>390525</xdr:rowOff>
        </xdr:to>
        <xdr:sp macro="" textlink="">
          <xdr:nvSpPr>
            <xdr:cNvPr id="3085" name="Button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276225</xdr:colOff>
          <xdr:row>0</xdr:row>
          <xdr:rowOff>57150</xdr:rowOff>
        </xdr:from>
        <xdr:to>
          <xdr:col>0</xdr:col>
          <xdr:colOff>1466850</xdr:colOff>
          <xdr:row>0</xdr:row>
          <xdr:rowOff>361950</xdr:rowOff>
        </xdr:to>
        <xdr:sp macro="" textlink="">
          <xdr:nvSpPr>
            <xdr:cNvPr id="61442" name="Button 2" hidden="1">
              <a:extLst>
                <a:ext uri="{63B3BB69-23CF-44E3-9099-C40C66FF867C}">
                  <a14:compatExt spid="_x0000_s614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0</xdr:row>
          <xdr:rowOff>104775</xdr:rowOff>
        </xdr:from>
        <xdr:to>
          <xdr:col>0</xdr:col>
          <xdr:colOff>1428750</xdr:colOff>
          <xdr:row>0</xdr:row>
          <xdr:rowOff>409575</xdr:rowOff>
        </xdr:to>
        <xdr:sp macro="" textlink="">
          <xdr:nvSpPr>
            <xdr:cNvPr id="62465" name="Button 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409575</xdr:colOff>
          <xdr:row>0</xdr:row>
          <xdr:rowOff>47625</xdr:rowOff>
        </xdr:from>
        <xdr:to>
          <xdr:col>1</xdr:col>
          <xdr:colOff>1600200</xdr:colOff>
          <xdr:row>0</xdr:row>
          <xdr:rowOff>352425</xdr:rowOff>
        </xdr:to>
        <xdr:sp macro="" textlink="">
          <xdr:nvSpPr>
            <xdr:cNvPr id="63489" name="Button 1" hidden="1">
              <a:extLst>
                <a:ext uri="{63B3BB69-23CF-44E3-9099-C40C66FF867C}">
                  <a14:compatExt spid="_x0000_s634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</xdr:colOff>
          <xdr:row>0</xdr:row>
          <xdr:rowOff>76200</xdr:rowOff>
        </xdr:from>
        <xdr:to>
          <xdr:col>1</xdr:col>
          <xdr:colOff>1381125</xdr:colOff>
          <xdr:row>1</xdr:row>
          <xdr:rowOff>161925</xdr:rowOff>
        </xdr:to>
        <xdr:sp macro="" textlink="">
          <xdr:nvSpPr>
            <xdr:cNvPr id="4104" name="Button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gl-ES" sz="9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Volver al Menú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6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27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2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29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Relationship Id="rId4" Type="http://schemas.openxmlformats.org/officeDocument/2006/relationships/ctrlProp" Target="../ctrlProps/ctrlProp30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Relationship Id="rId4" Type="http://schemas.openxmlformats.org/officeDocument/2006/relationships/ctrlProp" Target="../ctrlProps/ctrlProp3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Relationship Id="rId6" Type="http://schemas.openxmlformats.org/officeDocument/2006/relationships/ctrlProp" Target="../ctrlProps/ctrlProp34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trlProp" Target="../ctrlProps/ctrlProp2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2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ctrlProp" Target="../ctrlProps/ctrlProp2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2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>
    <tabColor indexed="21"/>
  </sheetPr>
  <dimension ref="A1:G24857"/>
  <sheetViews>
    <sheetView tabSelected="1" zoomScaleNormal="100" workbookViewId="0">
      <selection activeCell="D15" sqref="D15:E15"/>
    </sheetView>
  </sheetViews>
  <sheetFormatPr baseColWidth="10" defaultColWidth="0" defaultRowHeight="16.5"/>
  <cols>
    <col min="1" max="1" width="3.375" style="75" customWidth="1"/>
    <col min="2" max="2" width="24" style="75" customWidth="1"/>
    <col min="3" max="3" width="16.25" style="75" customWidth="1"/>
    <col min="4" max="4" width="10.875" style="528" customWidth="1"/>
    <col min="5" max="5" width="48.25" style="528" customWidth="1"/>
    <col min="6" max="6" width="3.5" style="75" customWidth="1"/>
    <col min="7" max="7" width="8.125" style="75" customWidth="1"/>
    <col min="8" max="16384" width="11" style="75" hidden="1"/>
  </cols>
  <sheetData>
    <row r="1" spans="1:6" ht="11.25" customHeight="1"/>
    <row r="2" spans="1:6" ht="18.75">
      <c r="A2" s="666"/>
      <c r="B2" s="928" t="s">
        <v>512</v>
      </c>
      <c r="C2" s="928"/>
      <c r="D2" s="928"/>
      <c r="E2" s="928"/>
      <c r="F2" s="666"/>
    </row>
    <row r="3" spans="1:6" ht="12" customHeight="1"/>
    <row r="11" spans="1:6" ht="8.25" customHeight="1"/>
    <row r="12" spans="1:6" ht="6" customHeight="1"/>
    <row r="15" spans="1:6" ht="18.75">
      <c r="A15" s="70"/>
      <c r="B15" s="179" t="s">
        <v>509</v>
      </c>
      <c r="C15" s="171"/>
      <c r="D15" s="930"/>
      <c r="E15" s="930"/>
      <c r="F15" s="73"/>
    </row>
    <row r="16" spans="1:6" ht="18.75">
      <c r="A16" s="70"/>
      <c r="B16" s="179" t="s">
        <v>278</v>
      </c>
      <c r="C16" s="171"/>
      <c r="D16" s="931"/>
      <c r="E16" s="931"/>
      <c r="F16" s="73"/>
    </row>
    <row r="17" spans="1:6" ht="18.75">
      <c r="A17" s="70"/>
      <c r="B17" s="179" t="s">
        <v>279</v>
      </c>
      <c r="C17" s="171"/>
      <c r="D17" s="931"/>
      <c r="E17" s="931"/>
      <c r="F17" s="73"/>
    </row>
    <row r="18" spans="1:6" ht="10.5" customHeight="1">
      <c r="A18" s="70"/>
      <c r="B18" s="171"/>
      <c r="C18" s="171"/>
      <c r="D18" s="171"/>
      <c r="E18" s="171"/>
      <c r="F18" s="73"/>
    </row>
    <row r="19" spans="1:6" ht="8.25" customHeight="1">
      <c r="A19" s="70"/>
      <c r="B19" s="171"/>
      <c r="C19" s="171"/>
      <c r="D19" s="171"/>
      <c r="E19" s="171"/>
      <c r="F19" s="73"/>
    </row>
    <row r="20" spans="1:6" ht="18.75">
      <c r="A20" s="70"/>
      <c r="B20" s="171"/>
      <c r="C20" s="171"/>
      <c r="D20" s="171"/>
      <c r="E20" s="171"/>
      <c r="F20" s="73"/>
    </row>
    <row r="21" spans="1:6" ht="18.75">
      <c r="A21" s="70"/>
      <c r="B21" s="171" t="s">
        <v>280</v>
      </c>
      <c r="C21" s="171"/>
      <c r="D21" s="674">
        <v>0.21</v>
      </c>
      <c r="E21" s="171"/>
      <c r="F21" s="73"/>
    </row>
    <row r="22" spans="1:6" ht="18.75">
      <c r="A22" s="70"/>
      <c r="B22" s="171" t="s">
        <v>310</v>
      </c>
      <c r="C22" s="171"/>
      <c r="D22" s="675">
        <v>0.21</v>
      </c>
      <c r="E22" s="171"/>
      <c r="F22" s="73"/>
    </row>
    <row r="23" spans="1:6" ht="18.75">
      <c r="A23" s="70"/>
      <c r="B23" s="171" t="s">
        <v>311</v>
      </c>
      <c r="C23" s="171"/>
      <c r="D23" s="675">
        <v>0.21</v>
      </c>
      <c r="E23" s="171"/>
      <c r="F23" s="73"/>
    </row>
    <row r="24" spans="1:6" ht="12" customHeight="1">
      <c r="A24" s="70"/>
      <c r="B24" s="171"/>
      <c r="C24" s="171"/>
      <c r="D24" s="664"/>
      <c r="E24" s="171"/>
      <c r="F24" s="73"/>
    </row>
    <row r="25" spans="1:6" ht="18.75">
      <c r="A25" s="70"/>
      <c r="B25" s="171" t="s">
        <v>312</v>
      </c>
      <c r="C25" s="171"/>
      <c r="D25" s="674">
        <v>0.21</v>
      </c>
      <c r="E25" s="171"/>
      <c r="F25" s="73"/>
    </row>
    <row r="26" spans="1:6" ht="9.75" customHeight="1">
      <c r="A26" s="70"/>
      <c r="B26" s="171"/>
      <c r="C26" s="171"/>
      <c r="D26" s="664"/>
      <c r="E26" s="171"/>
      <c r="F26" s="73"/>
    </row>
    <row r="27" spans="1:6" ht="18.75">
      <c r="A27" s="70"/>
      <c r="B27" s="171" t="s">
        <v>309</v>
      </c>
      <c r="C27" s="171"/>
      <c r="D27" s="674">
        <v>0.3</v>
      </c>
      <c r="E27" s="171"/>
      <c r="F27" s="73"/>
    </row>
    <row r="28" spans="1:6" ht="18.75">
      <c r="A28" s="70"/>
      <c r="B28" s="171" t="s">
        <v>308</v>
      </c>
      <c r="C28" s="171"/>
      <c r="D28" s="674">
        <v>0.33</v>
      </c>
      <c r="E28" s="171"/>
      <c r="F28" s="73"/>
    </row>
    <row r="29" spans="1:6" ht="9" customHeight="1">
      <c r="A29" s="70"/>
      <c r="B29" s="171"/>
      <c r="C29" s="171"/>
      <c r="D29" s="171"/>
      <c r="E29" s="171"/>
      <c r="F29" s="73"/>
    </row>
    <row r="30" spans="1:6" ht="18.75">
      <c r="A30" s="70"/>
      <c r="B30" s="171" t="s">
        <v>281</v>
      </c>
      <c r="C30" s="171"/>
      <c r="D30" s="674">
        <v>0.25</v>
      </c>
      <c r="E30" s="171"/>
      <c r="F30" s="73"/>
    </row>
    <row r="31" spans="1:6" ht="18.75">
      <c r="A31" s="70"/>
      <c r="B31" s="171" t="s">
        <v>282</v>
      </c>
      <c r="C31" s="62"/>
      <c r="D31" s="675">
        <v>0.1</v>
      </c>
      <c r="E31" s="73"/>
      <c r="F31" s="73"/>
    </row>
    <row r="32" spans="1:6" ht="7.5" customHeight="1">
      <c r="A32" s="70"/>
      <c r="B32" s="171"/>
      <c r="C32" s="62"/>
      <c r="D32" s="115"/>
      <c r="E32" s="73"/>
      <c r="F32" s="73"/>
    </row>
    <row r="33" spans="1:6" ht="18.75">
      <c r="A33" s="70"/>
      <c r="B33" s="171" t="s">
        <v>283</v>
      </c>
      <c r="C33" s="62"/>
      <c r="D33" s="927">
        <v>0</v>
      </c>
      <c r="E33" s="73"/>
      <c r="F33" s="73"/>
    </row>
    <row r="34" spans="1:6" ht="10.5" customHeight="1">
      <c r="A34" s="70"/>
      <c r="B34" s="70"/>
      <c r="C34" s="70"/>
      <c r="D34" s="73"/>
      <c r="E34" s="73"/>
      <c r="F34" s="73"/>
    </row>
    <row r="36" spans="1:6" ht="18.75">
      <c r="B36" s="929" t="s">
        <v>395</v>
      </c>
      <c r="C36" s="929"/>
      <c r="D36" s="929"/>
      <c r="E36" s="929"/>
    </row>
    <row r="38" spans="1:6" ht="18">
      <c r="B38" s="665" t="s">
        <v>396</v>
      </c>
      <c r="C38" s="667"/>
      <c r="D38" s="932" t="s">
        <v>399</v>
      </c>
      <c r="E38" s="932"/>
    </row>
    <row r="39" spans="1:6" ht="18">
      <c r="B39" s="665" t="s">
        <v>397</v>
      </c>
      <c r="C39" s="668"/>
      <c r="D39" s="932" t="s">
        <v>400</v>
      </c>
      <c r="E39" s="932"/>
    </row>
    <row r="40" spans="1:6" ht="18">
      <c r="B40" s="932" t="s">
        <v>398</v>
      </c>
      <c r="C40" s="669"/>
      <c r="D40" s="932" t="s">
        <v>401</v>
      </c>
      <c r="E40" s="932"/>
    </row>
    <row r="41" spans="1:6" ht="18">
      <c r="B41" s="932"/>
      <c r="C41" s="670"/>
      <c r="D41" s="932"/>
      <c r="E41" s="932"/>
    </row>
    <row r="42" spans="1:6" ht="18">
      <c r="B42" s="932"/>
      <c r="C42" s="671"/>
      <c r="D42" s="932"/>
      <c r="E42" s="932"/>
    </row>
    <row r="43" spans="1:6" ht="18">
      <c r="B43" s="932"/>
      <c r="C43" s="672"/>
      <c r="D43" s="932"/>
      <c r="E43" s="932"/>
    </row>
    <row r="44" spans="1:6" ht="18">
      <c r="B44" s="932"/>
      <c r="C44" s="673"/>
      <c r="D44" s="932"/>
      <c r="E44" s="932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  <row r="10001" hidden="1"/>
    <row r="10002" hidden="1"/>
    <row r="10003" hidden="1"/>
    <row r="10004" hidden="1"/>
    <row r="10005" hidden="1"/>
    <row r="10006" hidden="1"/>
    <row r="10007" hidden="1"/>
    <row r="10008" hidden="1"/>
    <row r="10009" hidden="1"/>
    <row r="10010" hidden="1"/>
    <row r="10011" hidden="1"/>
    <row r="10012" hidden="1"/>
    <row r="10013" hidden="1"/>
    <row r="10014" hidden="1"/>
    <row r="10015" hidden="1"/>
    <row r="10016" hidden="1"/>
    <row r="10017" hidden="1"/>
    <row r="10018" hidden="1"/>
    <row r="10019" hidden="1"/>
    <row r="10020" hidden="1"/>
    <row r="10021" hidden="1"/>
    <row r="10022" hidden="1"/>
    <row r="10023" hidden="1"/>
    <row r="10024" hidden="1"/>
    <row r="10025" hidden="1"/>
    <row r="10026" hidden="1"/>
    <row r="10027" hidden="1"/>
    <row r="10028" hidden="1"/>
    <row r="10029" hidden="1"/>
    <row r="10030" hidden="1"/>
    <row r="10031" hidden="1"/>
    <row r="10032" hidden="1"/>
    <row r="10033" hidden="1"/>
    <row r="10034" hidden="1"/>
    <row r="10035" hidden="1"/>
    <row r="10036" hidden="1"/>
    <row r="10037" hidden="1"/>
    <row r="10038" hidden="1"/>
    <row r="10039" hidden="1"/>
    <row r="10040" hidden="1"/>
    <row r="10041" hidden="1"/>
    <row r="10042" hidden="1"/>
    <row r="10043" hidden="1"/>
    <row r="10044" hidden="1"/>
    <row r="10045" hidden="1"/>
    <row r="10046" hidden="1"/>
    <row r="10047" hidden="1"/>
    <row r="10048" hidden="1"/>
    <row r="10049" hidden="1"/>
    <row r="10050" hidden="1"/>
    <row r="10051" hidden="1"/>
    <row r="10052" hidden="1"/>
    <row r="10053" hidden="1"/>
    <row r="10054" hidden="1"/>
    <row r="10055" hidden="1"/>
    <row r="10056" hidden="1"/>
    <row r="10057" hidden="1"/>
    <row r="10058" hidden="1"/>
    <row r="10059" hidden="1"/>
    <row r="10060" hidden="1"/>
    <row r="10061" hidden="1"/>
    <row r="10062" hidden="1"/>
    <row r="10063" hidden="1"/>
    <row r="10064" hidden="1"/>
    <row r="10065" hidden="1"/>
    <row r="10066" hidden="1"/>
    <row r="10067" hidden="1"/>
    <row r="10068" hidden="1"/>
    <row r="10069" hidden="1"/>
    <row r="10070" hidden="1"/>
    <row r="10071" hidden="1"/>
    <row r="10072" hidden="1"/>
    <row r="10073" hidden="1"/>
    <row r="10074" hidden="1"/>
    <row r="10075" hidden="1"/>
    <row r="10076" hidden="1"/>
    <row r="10077" hidden="1"/>
    <row r="10078" hidden="1"/>
    <row r="10079" hidden="1"/>
    <row r="10080" hidden="1"/>
    <row r="10081" hidden="1"/>
    <row r="10082" hidden="1"/>
    <row r="10083" hidden="1"/>
    <row r="10084" hidden="1"/>
    <row r="10085" hidden="1"/>
    <row r="10086" hidden="1"/>
    <row r="10087" hidden="1"/>
    <row r="10088" hidden="1"/>
    <row r="10089" hidden="1"/>
    <row r="10090" hidden="1"/>
    <row r="10091" hidden="1"/>
    <row r="10092" hidden="1"/>
    <row r="10093" hidden="1"/>
    <row r="10094" hidden="1"/>
    <row r="10095" hidden="1"/>
    <row r="10096" hidden="1"/>
    <row r="10097" hidden="1"/>
    <row r="10098" hidden="1"/>
    <row r="10099" hidden="1"/>
    <row r="10100" hidden="1"/>
    <row r="10101" hidden="1"/>
    <row r="10102" hidden="1"/>
    <row r="10103" hidden="1"/>
    <row r="10104" hidden="1"/>
    <row r="10105" hidden="1"/>
    <row r="10106" hidden="1"/>
    <row r="10107" hidden="1"/>
    <row r="10108" hidden="1"/>
    <row r="10109" hidden="1"/>
    <row r="10110" hidden="1"/>
    <row r="10111" hidden="1"/>
    <row r="10112" hidden="1"/>
    <row r="10113" hidden="1"/>
    <row r="10114" hidden="1"/>
    <row r="10115" hidden="1"/>
    <row r="10116" hidden="1"/>
    <row r="10117" hidden="1"/>
    <row r="10118" hidden="1"/>
    <row r="10119" hidden="1"/>
    <row r="10120" hidden="1"/>
    <row r="10121" hidden="1"/>
    <row r="10122" hidden="1"/>
    <row r="10123" hidden="1"/>
    <row r="10124" hidden="1"/>
    <row r="10125" hidden="1"/>
    <row r="10126" hidden="1"/>
    <row r="10127" hidden="1"/>
    <row r="10128" hidden="1"/>
    <row r="10129" hidden="1"/>
    <row r="10130" hidden="1"/>
    <row r="10131" hidden="1"/>
    <row r="10132" hidden="1"/>
    <row r="10133" hidden="1"/>
    <row r="10134" hidden="1"/>
    <row r="10135" hidden="1"/>
    <row r="10136" hidden="1"/>
    <row r="10137" hidden="1"/>
    <row r="10138" hidden="1"/>
    <row r="10139" hidden="1"/>
    <row r="10140" hidden="1"/>
    <row r="10141" hidden="1"/>
    <row r="10142" hidden="1"/>
    <row r="10143" hidden="1"/>
    <row r="10144" hidden="1"/>
    <row r="10145" hidden="1"/>
    <row r="10146" hidden="1"/>
    <row r="10147" hidden="1"/>
    <row r="10148" hidden="1"/>
    <row r="10149" hidden="1"/>
    <row r="10150" hidden="1"/>
    <row r="10151" hidden="1"/>
    <row r="10152" hidden="1"/>
    <row r="10153" hidden="1"/>
    <row r="10154" hidden="1"/>
    <row r="10155" hidden="1"/>
    <row r="10156" hidden="1"/>
    <row r="10157" hidden="1"/>
    <row r="10158" hidden="1"/>
    <row r="10159" hidden="1"/>
    <row r="10160" hidden="1"/>
    <row r="10161" hidden="1"/>
    <row r="10162" hidden="1"/>
    <row r="10163" hidden="1"/>
    <row r="10164" hidden="1"/>
    <row r="10165" hidden="1"/>
    <row r="10166" hidden="1"/>
    <row r="10167" hidden="1"/>
    <row r="10168" hidden="1"/>
    <row r="10169" hidden="1"/>
    <row r="10170" hidden="1"/>
    <row r="10171" hidden="1"/>
    <row r="10172" hidden="1"/>
    <row r="10173" hidden="1"/>
    <row r="10174" hidden="1"/>
    <row r="10175" hidden="1"/>
    <row r="10176" hidden="1"/>
    <row r="10177" hidden="1"/>
    <row r="10178" hidden="1"/>
    <row r="10179" hidden="1"/>
    <row r="10180" hidden="1"/>
    <row r="10181" hidden="1"/>
    <row r="10182" hidden="1"/>
    <row r="10183" hidden="1"/>
    <row r="10184" hidden="1"/>
    <row r="10185" hidden="1"/>
    <row r="10186" hidden="1"/>
    <row r="10187" hidden="1"/>
    <row r="10188" hidden="1"/>
    <row r="10189" hidden="1"/>
    <row r="10190" hidden="1"/>
    <row r="10191" hidden="1"/>
    <row r="10192" hidden="1"/>
    <row r="10193" hidden="1"/>
    <row r="10194" hidden="1"/>
    <row r="10195" hidden="1"/>
    <row r="10196" hidden="1"/>
    <row r="10197" hidden="1"/>
    <row r="10198" hidden="1"/>
    <row r="10199" hidden="1"/>
    <row r="10200" hidden="1"/>
    <row r="10201" hidden="1"/>
    <row r="10202" hidden="1"/>
    <row r="10203" hidden="1"/>
    <row r="10204" hidden="1"/>
    <row r="10205" hidden="1"/>
    <row r="10206" hidden="1"/>
    <row r="10207" hidden="1"/>
    <row r="10208" hidden="1"/>
    <row r="10209" hidden="1"/>
    <row r="10210" hidden="1"/>
    <row r="10211" hidden="1"/>
    <row r="10212" hidden="1"/>
    <row r="10213" hidden="1"/>
    <row r="10214" hidden="1"/>
    <row r="10215" hidden="1"/>
    <row r="10216" hidden="1"/>
    <row r="10217" hidden="1"/>
    <row r="10218" hidden="1"/>
    <row r="10219" hidden="1"/>
    <row r="10220" hidden="1"/>
    <row r="10221" hidden="1"/>
    <row r="10222" hidden="1"/>
    <row r="10223" hidden="1"/>
    <row r="10224" hidden="1"/>
    <row r="10225" hidden="1"/>
    <row r="10226" hidden="1"/>
    <row r="10227" hidden="1"/>
    <row r="10228" hidden="1"/>
    <row r="10229" hidden="1"/>
    <row r="10230" hidden="1"/>
    <row r="10231" hidden="1"/>
    <row r="10232" hidden="1"/>
    <row r="10233" hidden="1"/>
    <row r="10234" hidden="1"/>
    <row r="10235" hidden="1"/>
    <row r="10236" hidden="1"/>
    <row r="10237" hidden="1"/>
    <row r="10238" hidden="1"/>
    <row r="10239" hidden="1"/>
    <row r="10240" hidden="1"/>
    <row r="10241" hidden="1"/>
    <row r="10242" hidden="1"/>
    <row r="10243" hidden="1"/>
    <row r="10244" hidden="1"/>
    <row r="10245" hidden="1"/>
    <row r="10246" hidden="1"/>
    <row r="10247" hidden="1"/>
    <row r="10248" hidden="1"/>
    <row r="10249" hidden="1"/>
    <row r="10250" hidden="1"/>
    <row r="10251" hidden="1"/>
    <row r="10252" hidden="1"/>
    <row r="10253" hidden="1"/>
    <row r="10254" hidden="1"/>
    <row r="10255" hidden="1"/>
    <row r="10256" hidden="1"/>
    <row r="10257" hidden="1"/>
    <row r="10258" hidden="1"/>
    <row r="10259" hidden="1"/>
    <row r="10260" hidden="1"/>
    <row r="10261" hidden="1"/>
    <row r="10262" hidden="1"/>
    <row r="10263" hidden="1"/>
    <row r="10264" hidden="1"/>
    <row r="10265" hidden="1"/>
    <row r="10266" hidden="1"/>
    <row r="10267" hidden="1"/>
    <row r="10268" hidden="1"/>
    <row r="10269" hidden="1"/>
    <row r="10270" hidden="1"/>
    <row r="10271" hidden="1"/>
    <row r="10272" hidden="1"/>
    <row r="10273" hidden="1"/>
    <row r="10274" hidden="1"/>
    <row r="10275" hidden="1"/>
    <row r="10276" hidden="1"/>
    <row r="10277" hidden="1"/>
    <row r="10278" hidden="1"/>
    <row r="10279" hidden="1"/>
    <row r="10280" hidden="1"/>
    <row r="10281" hidden="1"/>
    <row r="10282" hidden="1"/>
    <row r="10283" hidden="1"/>
    <row r="10284" hidden="1"/>
    <row r="10285" hidden="1"/>
    <row r="10286" hidden="1"/>
    <row r="10287" hidden="1"/>
    <row r="10288" hidden="1"/>
    <row r="10289" hidden="1"/>
    <row r="10290" hidden="1"/>
    <row r="10291" hidden="1"/>
    <row r="10292" hidden="1"/>
    <row r="10293" hidden="1"/>
    <row r="10294" hidden="1"/>
    <row r="10295" hidden="1"/>
    <row r="10296" hidden="1"/>
    <row r="10297" hidden="1"/>
    <row r="10298" hidden="1"/>
    <row r="10299" hidden="1"/>
    <row r="10300" hidden="1"/>
    <row r="10301" hidden="1"/>
    <row r="10302" hidden="1"/>
    <row r="10303" hidden="1"/>
    <row r="10304" hidden="1"/>
    <row r="10305" hidden="1"/>
    <row r="10306" hidden="1"/>
    <row r="10307" hidden="1"/>
    <row r="10308" hidden="1"/>
    <row r="10309" hidden="1"/>
    <row r="10310" hidden="1"/>
    <row r="10311" hidden="1"/>
    <row r="10312" hidden="1"/>
    <row r="10313" hidden="1"/>
    <row r="10314" hidden="1"/>
    <row r="10315" hidden="1"/>
    <row r="10316" hidden="1"/>
    <row r="10317" hidden="1"/>
    <row r="10318" hidden="1"/>
    <row r="10319" hidden="1"/>
    <row r="10320" hidden="1"/>
    <row r="10321" hidden="1"/>
    <row r="10322" hidden="1"/>
    <row r="10323" hidden="1"/>
    <row r="10324" hidden="1"/>
    <row r="10325" hidden="1"/>
    <row r="10326" hidden="1"/>
    <row r="10327" hidden="1"/>
    <row r="10328" hidden="1"/>
    <row r="10329" hidden="1"/>
    <row r="10330" hidden="1"/>
    <row r="10331" hidden="1"/>
    <row r="10332" hidden="1"/>
    <row r="10333" hidden="1"/>
    <row r="10334" hidden="1"/>
    <row r="10335" hidden="1"/>
    <row r="10336" hidden="1"/>
    <row r="10337" hidden="1"/>
    <row r="10338" hidden="1"/>
    <row r="10339" hidden="1"/>
    <row r="10340" hidden="1"/>
    <row r="10341" hidden="1"/>
    <row r="10342" hidden="1"/>
    <row r="10343" hidden="1"/>
    <row r="10344" hidden="1"/>
    <row r="10345" hidden="1"/>
    <row r="10346" hidden="1"/>
    <row r="10347" hidden="1"/>
    <row r="10348" hidden="1"/>
    <row r="10349" hidden="1"/>
    <row r="10350" hidden="1"/>
    <row r="10351" hidden="1"/>
    <row r="10352" hidden="1"/>
    <row r="10353" hidden="1"/>
    <row r="10354" hidden="1"/>
    <row r="10355" hidden="1"/>
    <row r="10356" hidden="1"/>
    <row r="10357" hidden="1"/>
    <row r="10358" hidden="1"/>
    <row r="10359" hidden="1"/>
    <row r="10360" hidden="1"/>
    <row r="10361" hidden="1"/>
    <row r="10362" hidden="1"/>
    <row r="10363" hidden="1"/>
    <row r="10364" hidden="1"/>
    <row r="10365" hidden="1"/>
    <row r="10366" hidden="1"/>
    <row r="10367" hidden="1"/>
    <row r="10368" hidden="1"/>
    <row r="10369" hidden="1"/>
    <row r="10370" hidden="1"/>
    <row r="10371" hidden="1"/>
    <row r="10372" hidden="1"/>
    <row r="10373" hidden="1"/>
    <row r="10374" hidden="1"/>
    <row r="10375" hidden="1"/>
    <row r="10376" hidden="1"/>
    <row r="10377" hidden="1"/>
    <row r="10378" hidden="1"/>
    <row r="10379" hidden="1"/>
    <row r="10380" hidden="1"/>
    <row r="10381" hidden="1"/>
    <row r="10382" hidden="1"/>
    <row r="10383" hidden="1"/>
    <row r="10384" hidden="1"/>
    <row r="10385" hidden="1"/>
    <row r="10386" hidden="1"/>
    <row r="10387" hidden="1"/>
    <row r="10388" hidden="1"/>
    <row r="10389" hidden="1"/>
    <row r="10390" hidden="1"/>
    <row r="10391" hidden="1"/>
    <row r="10392" hidden="1"/>
    <row r="10393" hidden="1"/>
    <row r="10394" hidden="1"/>
    <row r="10395" hidden="1"/>
    <row r="10396" hidden="1"/>
    <row r="10397" hidden="1"/>
    <row r="10398" hidden="1"/>
    <row r="10399" hidden="1"/>
    <row r="10400" hidden="1"/>
    <row r="10401" hidden="1"/>
    <row r="10402" hidden="1"/>
    <row r="10403" hidden="1"/>
    <row r="10404" hidden="1"/>
    <row r="10405" hidden="1"/>
    <row r="10406" hidden="1"/>
    <row r="10407" hidden="1"/>
    <row r="10408" hidden="1"/>
    <row r="10409" hidden="1"/>
    <row r="10410" hidden="1"/>
    <row r="10411" hidden="1"/>
    <row r="10412" hidden="1"/>
    <row r="10413" hidden="1"/>
    <row r="10414" hidden="1"/>
    <row r="10415" hidden="1"/>
    <row r="10416" hidden="1"/>
    <row r="10417" hidden="1"/>
    <row r="10418" hidden="1"/>
    <row r="10419" hidden="1"/>
    <row r="10420" hidden="1"/>
    <row r="10421" hidden="1"/>
    <row r="10422" hidden="1"/>
    <row r="10423" hidden="1"/>
    <row r="10424" hidden="1"/>
    <row r="10425" hidden="1"/>
    <row r="10426" hidden="1"/>
    <row r="10427" hidden="1"/>
    <row r="10428" hidden="1"/>
    <row r="10429" hidden="1"/>
    <row r="10430" hidden="1"/>
    <row r="10431" hidden="1"/>
    <row r="10432" hidden="1"/>
    <row r="10433" hidden="1"/>
    <row r="10434" hidden="1"/>
    <row r="10435" hidden="1"/>
    <row r="10436" hidden="1"/>
    <row r="10437" hidden="1"/>
    <row r="10438" hidden="1"/>
    <row r="10439" hidden="1"/>
    <row r="10440" hidden="1"/>
    <row r="10441" hidden="1"/>
    <row r="10442" hidden="1"/>
    <row r="10443" hidden="1"/>
    <row r="10444" hidden="1"/>
    <row r="10445" hidden="1"/>
    <row r="10446" hidden="1"/>
    <row r="10447" hidden="1"/>
    <row r="10448" hidden="1"/>
    <row r="10449" hidden="1"/>
    <row r="10450" hidden="1"/>
    <row r="10451" hidden="1"/>
    <row r="10452" hidden="1"/>
    <row r="10453" hidden="1"/>
    <row r="10454" hidden="1"/>
    <row r="10455" hidden="1"/>
    <row r="10456" hidden="1"/>
    <row r="10457" hidden="1"/>
    <row r="10458" hidden="1"/>
    <row r="10459" hidden="1"/>
    <row r="10460" hidden="1"/>
    <row r="10461" hidden="1"/>
    <row r="10462" hidden="1"/>
    <row r="10463" hidden="1"/>
    <row r="10464" hidden="1"/>
    <row r="10465" hidden="1"/>
    <row r="10466" hidden="1"/>
    <row r="10467" hidden="1"/>
    <row r="10468" hidden="1"/>
    <row r="10469" hidden="1"/>
    <row r="10470" hidden="1"/>
    <row r="10471" hidden="1"/>
    <row r="10472" hidden="1"/>
    <row r="10473" hidden="1"/>
    <row r="10474" hidden="1"/>
    <row r="10475" hidden="1"/>
    <row r="10476" hidden="1"/>
    <row r="10477" hidden="1"/>
    <row r="10478" hidden="1"/>
    <row r="10479" hidden="1"/>
    <row r="10480" hidden="1"/>
    <row r="10481" hidden="1"/>
    <row r="10482" hidden="1"/>
    <row r="10483" hidden="1"/>
    <row r="10484" hidden="1"/>
    <row r="10485" hidden="1"/>
    <row r="10486" hidden="1"/>
    <row r="10487" hidden="1"/>
    <row r="10488" hidden="1"/>
    <row r="10489" hidden="1"/>
    <row r="10490" hidden="1"/>
    <row r="10491" hidden="1"/>
    <row r="10492" hidden="1"/>
    <row r="10493" hidden="1"/>
    <row r="10494" hidden="1"/>
    <row r="10495" hidden="1"/>
    <row r="10496" hidden="1"/>
    <row r="10497" hidden="1"/>
    <row r="10498" hidden="1"/>
    <row r="10499" hidden="1"/>
    <row r="10500" hidden="1"/>
    <row r="10501" hidden="1"/>
    <row r="10502" hidden="1"/>
    <row r="10503" hidden="1"/>
    <row r="10504" hidden="1"/>
    <row r="10505" hidden="1"/>
    <row r="10506" hidden="1"/>
    <row r="10507" hidden="1"/>
    <row r="10508" hidden="1"/>
    <row r="10509" hidden="1"/>
    <row r="10510" hidden="1"/>
    <row r="10511" hidden="1"/>
    <row r="10512" hidden="1"/>
    <row r="10513" hidden="1"/>
    <row r="10514" hidden="1"/>
    <row r="10515" hidden="1"/>
    <row r="10516" hidden="1"/>
    <row r="10517" hidden="1"/>
    <row r="10518" hidden="1"/>
    <row r="10519" hidden="1"/>
    <row r="10520" hidden="1"/>
    <row r="10521" hidden="1"/>
    <row r="10522" hidden="1"/>
    <row r="10523" hidden="1"/>
    <row r="10524" hidden="1"/>
    <row r="10525" hidden="1"/>
    <row r="10526" hidden="1"/>
    <row r="10527" hidden="1"/>
    <row r="10528" hidden="1"/>
    <row r="10529" hidden="1"/>
    <row r="10530" hidden="1"/>
    <row r="10531" hidden="1"/>
    <row r="10532" hidden="1"/>
    <row r="10533" hidden="1"/>
    <row r="10534" hidden="1"/>
    <row r="10535" hidden="1"/>
    <row r="10536" hidden="1"/>
    <row r="10537" hidden="1"/>
    <row r="10538" hidden="1"/>
    <row r="10539" hidden="1"/>
    <row r="10540" hidden="1"/>
    <row r="10541" hidden="1"/>
    <row r="10542" hidden="1"/>
    <row r="10543" hidden="1"/>
    <row r="10544" hidden="1"/>
    <row r="10545" hidden="1"/>
    <row r="10546" hidden="1"/>
    <row r="10547" hidden="1"/>
    <row r="10548" hidden="1"/>
    <row r="10549" hidden="1"/>
    <row r="10550" hidden="1"/>
    <row r="10551" hidden="1"/>
    <row r="10552" hidden="1"/>
    <row r="10553" hidden="1"/>
    <row r="10554" hidden="1"/>
    <row r="10555" hidden="1"/>
    <row r="10556" hidden="1"/>
    <row r="10557" hidden="1"/>
    <row r="10558" hidden="1"/>
    <row r="10559" hidden="1"/>
    <row r="10560" hidden="1"/>
    <row r="10561" hidden="1"/>
    <row r="10562" hidden="1"/>
    <row r="10563" hidden="1"/>
    <row r="10564" hidden="1"/>
    <row r="10565" hidden="1"/>
    <row r="10566" hidden="1"/>
    <row r="10567" hidden="1"/>
    <row r="10568" hidden="1"/>
    <row r="10569" hidden="1"/>
    <row r="10570" hidden="1"/>
    <row r="10571" hidden="1"/>
    <row r="10572" hidden="1"/>
    <row r="10573" hidden="1"/>
    <row r="10574" hidden="1"/>
    <row r="10575" hidden="1"/>
    <row r="10576" hidden="1"/>
    <row r="10577" hidden="1"/>
    <row r="10578" hidden="1"/>
    <row r="10579" hidden="1"/>
    <row r="10580" hidden="1"/>
    <row r="10581" hidden="1"/>
    <row r="10582" hidden="1"/>
    <row r="10583" hidden="1"/>
    <row r="10584" hidden="1"/>
    <row r="10585" hidden="1"/>
    <row r="10586" hidden="1"/>
    <row r="10587" hidden="1"/>
    <row r="10588" hidden="1"/>
    <row r="10589" hidden="1"/>
    <row r="10590" hidden="1"/>
    <row r="10591" hidden="1"/>
    <row r="10592" hidden="1"/>
    <row r="10593" hidden="1"/>
    <row r="10594" hidden="1"/>
    <row r="10595" hidden="1"/>
    <row r="10596" hidden="1"/>
    <row r="10597" hidden="1"/>
    <row r="10598" hidden="1"/>
    <row r="10599" hidden="1"/>
    <row r="10600" hidden="1"/>
    <row r="10601" hidden="1"/>
    <row r="10602" hidden="1"/>
    <row r="10603" hidden="1"/>
    <row r="10604" hidden="1"/>
    <row r="10605" hidden="1"/>
    <row r="10606" hidden="1"/>
    <row r="10607" hidden="1"/>
    <row r="10608" hidden="1"/>
    <row r="10609" hidden="1"/>
    <row r="10610" hidden="1"/>
    <row r="10611" hidden="1"/>
    <row r="10612" hidden="1"/>
    <row r="10613" hidden="1"/>
    <row r="10614" hidden="1"/>
    <row r="10615" hidden="1"/>
    <row r="10616" hidden="1"/>
    <row r="10617" hidden="1"/>
    <row r="10618" hidden="1"/>
    <row r="10619" hidden="1"/>
    <row r="10620" hidden="1"/>
    <row r="10621" hidden="1"/>
    <row r="10622" hidden="1"/>
    <row r="10623" hidden="1"/>
    <row r="10624" hidden="1"/>
    <row r="10625" hidden="1"/>
    <row r="10626" hidden="1"/>
    <row r="10627" hidden="1"/>
    <row r="10628" hidden="1"/>
    <row r="10629" hidden="1"/>
    <row r="10630" hidden="1"/>
    <row r="10631" hidden="1"/>
    <row r="10632" hidden="1"/>
    <row r="10633" hidden="1"/>
    <row r="10634" hidden="1"/>
    <row r="10635" hidden="1"/>
    <row r="10636" hidden="1"/>
    <row r="10637" hidden="1"/>
    <row r="10638" hidden="1"/>
    <row r="10639" hidden="1"/>
    <row r="10640" hidden="1"/>
    <row r="10641" hidden="1"/>
    <row r="10642" hidden="1"/>
    <row r="10643" hidden="1"/>
    <row r="10644" hidden="1"/>
    <row r="10645" hidden="1"/>
    <row r="10646" hidden="1"/>
    <row r="10647" hidden="1"/>
    <row r="10648" hidden="1"/>
    <row r="10649" hidden="1"/>
    <row r="10650" hidden="1"/>
    <row r="10651" hidden="1"/>
    <row r="10652" hidden="1"/>
    <row r="10653" hidden="1"/>
    <row r="10654" hidden="1"/>
    <row r="10655" hidden="1"/>
    <row r="10656" hidden="1"/>
    <row r="10657" hidden="1"/>
    <row r="10658" hidden="1"/>
    <row r="10659" hidden="1"/>
    <row r="10660" hidden="1"/>
    <row r="10661" hidden="1"/>
    <row r="10662" hidden="1"/>
    <row r="10663" hidden="1"/>
    <row r="10664" hidden="1"/>
    <row r="10665" hidden="1"/>
    <row r="10666" hidden="1"/>
    <row r="10667" hidden="1"/>
    <row r="10668" hidden="1"/>
    <row r="10669" hidden="1"/>
    <row r="10670" hidden="1"/>
    <row r="10671" hidden="1"/>
    <row r="10672" hidden="1"/>
    <row r="10673" hidden="1"/>
    <row r="10674" hidden="1"/>
    <row r="10675" hidden="1"/>
    <row r="10676" hidden="1"/>
    <row r="10677" hidden="1"/>
    <row r="10678" hidden="1"/>
    <row r="10679" hidden="1"/>
    <row r="10680" hidden="1"/>
    <row r="10681" hidden="1"/>
    <row r="10682" hidden="1"/>
    <row r="10683" hidden="1"/>
    <row r="10684" hidden="1"/>
    <row r="10685" hidden="1"/>
    <row r="10686" hidden="1"/>
    <row r="10687" hidden="1"/>
    <row r="10688" hidden="1"/>
    <row r="10689" hidden="1"/>
    <row r="10690" hidden="1"/>
    <row r="10691" hidden="1"/>
    <row r="10692" hidden="1"/>
    <row r="10693" hidden="1"/>
    <row r="10694" hidden="1"/>
    <row r="10695" hidden="1"/>
    <row r="10696" hidden="1"/>
    <row r="10697" hidden="1"/>
    <row r="10698" hidden="1"/>
    <row r="10699" hidden="1"/>
    <row r="10700" hidden="1"/>
    <row r="10701" hidden="1"/>
    <row r="10702" hidden="1"/>
    <row r="10703" hidden="1"/>
    <row r="10704" hidden="1"/>
    <row r="10705" hidden="1"/>
    <row r="10706" hidden="1"/>
    <row r="10707" hidden="1"/>
    <row r="10708" hidden="1"/>
    <row r="10709" hidden="1"/>
    <row r="10710" hidden="1"/>
    <row r="10711" hidden="1"/>
    <row r="10712" hidden="1"/>
    <row r="10713" hidden="1"/>
    <row r="10714" hidden="1"/>
    <row r="10715" hidden="1"/>
    <row r="10716" hidden="1"/>
    <row r="10717" hidden="1"/>
    <row r="10718" hidden="1"/>
    <row r="10719" hidden="1"/>
    <row r="10720" hidden="1"/>
    <row r="10721" hidden="1"/>
    <row r="10722" hidden="1"/>
    <row r="10723" hidden="1"/>
    <row r="10724" hidden="1"/>
    <row r="10725" hidden="1"/>
    <row r="10726" hidden="1"/>
    <row r="10727" hidden="1"/>
    <row r="10728" hidden="1"/>
    <row r="10729" hidden="1"/>
    <row r="10730" hidden="1"/>
    <row r="10731" hidden="1"/>
    <row r="10732" hidden="1"/>
    <row r="10733" hidden="1"/>
    <row r="10734" hidden="1"/>
    <row r="10735" hidden="1"/>
    <row r="10736" hidden="1"/>
    <row r="10737" hidden="1"/>
    <row r="10738" hidden="1"/>
    <row r="10739" hidden="1"/>
    <row r="10740" hidden="1"/>
    <row r="10741" hidden="1"/>
    <row r="10742" hidden="1"/>
    <row r="10743" hidden="1"/>
    <row r="10744" hidden="1"/>
    <row r="10745" hidden="1"/>
    <row r="10746" hidden="1"/>
    <row r="10747" hidden="1"/>
    <row r="10748" hidden="1"/>
    <row r="10749" hidden="1"/>
    <row r="10750" hidden="1"/>
    <row r="10751" hidden="1"/>
    <row r="10752" hidden="1"/>
    <row r="10753" hidden="1"/>
    <row r="10754" hidden="1"/>
    <row r="10755" hidden="1"/>
    <row r="10756" hidden="1"/>
    <row r="10757" hidden="1"/>
    <row r="10758" hidden="1"/>
    <row r="10759" hidden="1"/>
    <row r="10760" hidden="1"/>
    <row r="10761" hidden="1"/>
    <row r="10762" hidden="1"/>
    <row r="10763" hidden="1"/>
    <row r="10764" hidden="1"/>
    <row r="10765" hidden="1"/>
    <row r="10766" hidden="1"/>
    <row r="10767" hidden="1"/>
    <row r="10768" hidden="1"/>
    <row r="10769" hidden="1"/>
    <row r="10770" hidden="1"/>
    <row r="10771" hidden="1"/>
    <row r="10772" hidden="1"/>
    <row r="10773" hidden="1"/>
    <row r="10774" hidden="1"/>
    <row r="10775" hidden="1"/>
    <row r="10776" hidden="1"/>
    <row r="10777" hidden="1"/>
    <row r="10778" hidden="1"/>
    <row r="10779" hidden="1"/>
    <row r="10780" hidden="1"/>
    <row r="10781" hidden="1"/>
    <row r="10782" hidden="1"/>
    <row r="10783" hidden="1"/>
    <row r="10784" hidden="1"/>
    <row r="10785" hidden="1"/>
    <row r="10786" hidden="1"/>
    <row r="10787" hidden="1"/>
    <row r="10788" hidden="1"/>
    <row r="10789" hidden="1"/>
    <row r="10790" hidden="1"/>
    <row r="10791" hidden="1"/>
    <row r="10792" hidden="1"/>
    <row r="10793" hidden="1"/>
    <row r="10794" hidden="1"/>
    <row r="10795" hidden="1"/>
    <row r="10796" hidden="1"/>
    <row r="10797" hidden="1"/>
    <row r="10798" hidden="1"/>
    <row r="10799" hidden="1"/>
    <row r="10800" hidden="1"/>
    <row r="10801" hidden="1"/>
    <row r="10802" hidden="1"/>
    <row r="10803" hidden="1"/>
    <row r="10804" hidden="1"/>
    <row r="10805" hidden="1"/>
    <row r="10806" hidden="1"/>
    <row r="10807" hidden="1"/>
    <row r="10808" hidden="1"/>
    <row r="10809" hidden="1"/>
    <row r="10810" hidden="1"/>
    <row r="10811" hidden="1"/>
    <row r="10812" hidden="1"/>
    <row r="10813" hidden="1"/>
    <row r="10814" hidden="1"/>
    <row r="10815" hidden="1"/>
    <row r="10816" hidden="1"/>
    <row r="10817" hidden="1"/>
    <row r="10818" hidden="1"/>
    <row r="10819" hidden="1"/>
    <row r="10820" hidden="1"/>
    <row r="10821" hidden="1"/>
    <row r="10822" hidden="1"/>
    <row r="10823" hidden="1"/>
    <row r="10824" hidden="1"/>
    <row r="10825" hidden="1"/>
    <row r="10826" hidden="1"/>
    <row r="10827" hidden="1"/>
    <row r="10828" hidden="1"/>
    <row r="10829" hidden="1"/>
    <row r="10830" hidden="1"/>
    <row r="10831" hidden="1"/>
    <row r="10832" hidden="1"/>
    <row r="10833" hidden="1"/>
    <row r="10834" hidden="1"/>
    <row r="10835" hidden="1"/>
    <row r="10836" hidden="1"/>
    <row r="10837" hidden="1"/>
    <row r="10838" hidden="1"/>
    <row r="10839" hidden="1"/>
    <row r="10840" hidden="1"/>
    <row r="10841" hidden="1"/>
    <row r="10842" hidden="1"/>
    <row r="10843" hidden="1"/>
    <row r="10844" hidden="1"/>
    <row r="10845" hidden="1"/>
    <row r="10846" hidden="1"/>
    <row r="10847" hidden="1"/>
    <row r="10848" hidden="1"/>
    <row r="10849" hidden="1"/>
    <row r="10850" hidden="1"/>
    <row r="10851" hidden="1"/>
    <row r="10852" hidden="1"/>
    <row r="10853" hidden="1"/>
    <row r="10854" hidden="1"/>
    <row r="10855" hidden="1"/>
    <row r="10856" hidden="1"/>
    <row r="10857" hidden="1"/>
    <row r="10858" hidden="1"/>
    <row r="10859" hidden="1"/>
    <row r="10860" hidden="1"/>
    <row r="10861" hidden="1"/>
    <row r="10862" hidden="1"/>
    <row r="10863" hidden="1"/>
    <row r="10864" hidden="1"/>
    <row r="10865" hidden="1"/>
    <row r="10866" hidden="1"/>
    <row r="10867" hidden="1"/>
    <row r="10868" hidden="1"/>
    <row r="10869" hidden="1"/>
    <row r="10870" hidden="1"/>
    <row r="10871" hidden="1"/>
    <row r="10872" hidden="1"/>
    <row r="10873" hidden="1"/>
    <row r="10874" hidden="1"/>
    <row r="10875" hidden="1"/>
    <row r="10876" hidden="1"/>
    <row r="10877" hidden="1"/>
    <row r="10878" hidden="1"/>
    <row r="10879" hidden="1"/>
    <row r="10880" hidden="1"/>
    <row r="10881" hidden="1"/>
    <row r="10882" hidden="1"/>
    <row r="10883" hidden="1"/>
    <row r="10884" hidden="1"/>
    <row r="10885" hidden="1"/>
    <row r="10886" hidden="1"/>
    <row r="10887" hidden="1"/>
    <row r="10888" hidden="1"/>
    <row r="10889" hidden="1"/>
    <row r="10890" hidden="1"/>
    <row r="10891" hidden="1"/>
    <row r="10892" hidden="1"/>
    <row r="10893" hidden="1"/>
    <row r="10894" hidden="1"/>
    <row r="10895" hidden="1"/>
    <row r="10896" hidden="1"/>
    <row r="10897" hidden="1"/>
    <row r="10898" hidden="1"/>
    <row r="10899" hidden="1"/>
    <row r="10900" hidden="1"/>
    <row r="10901" hidden="1"/>
    <row r="10902" hidden="1"/>
    <row r="10903" hidden="1"/>
    <row r="10904" hidden="1"/>
    <row r="10905" hidden="1"/>
    <row r="10906" hidden="1"/>
    <row r="10907" hidden="1"/>
    <row r="10908" hidden="1"/>
    <row r="10909" hidden="1"/>
    <row r="10910" hidden="1"/>
    <row r="10911" hidden="1"/>
    <row r="10912" hidden="1"/>
    <row r="10913" hidden="1"/>
    <row r="10914" hidden="1"/>
    <row r="10915" hidden="1"/>
    <row r="10916" hidden="1"/>
    <row r="10917" hidden="1"/>
    <row r="10918" hidden="1"/>
    <row r="10919" hidden="1"/>
    <row r="10920" hidden="1"/>
    <row r="10921" hidden="1"/>
    <row r="10922" hidden="1"/>
    <row r="10923" hidden="1"/>
    <row r="10924" hidden="1"/>
    <row r="10925" hidden="1"/>
    <row r="10926" hidden="1"/>
    <row r="10927" hidden="1"/>
    <row r="10928" hidden="1"/>
    <row r="10929" hidden="1"/>
    <row r="10930" hidden="1"/>
    <row r="10931" hidden="1"/>
    <row r="10932" hidden="1"/>
    <row r="10933" hidden="1"/>
    <row r="10934" hidden="1"/>
    <row r="10935" hidden="1"/>
    <row r="10936" hidden="1"/>
    <row r="10937" hidden="1"/>
    <row r="10938" hidden="1"/>
    <row r="10939" hidden="1"/>
    <row r="10940" hidden="1"/>
    <row r="10941" hidden="1"/>
    <row r="10942" hidden="1"/>
    <row r="10943" hidden="1"/>
    <row r="10944" hidden="1"/>
    <row r="10945" hidden="1"/>
    <row r="10946" hidden="1"/>
    <row r="10947" hidden="1"/>
    <row r="10948" hidden="1"/>
    <row r="10949" hidden="1"/>
    <row r="10950" hidden="1"/>
    <row r="10951" hidden="1"/>
    <row r="10952" hidden="1"/>
    <row r="10953" hidden="1"/>
    <row r="10954" hidden="1"/>
    <row r="10955" hidden="1"/>
    <row r="10956" hidden="1"/>
    <row r="10957" hidden="1"/>
    <row r="10958" hidden="1"/>
    <row r="10959" hidden="1"/>
    <row r="10960" hidden="1"/>
    <row r="10961" hidden="1"/>
    <row r="10962" hidden="1"/>
    <row r="10963" hidden="1"/>
    <row r="10964" hidden="1"/>
    <row r="10965" hidden="1"/>
    <row r="10966" hidden="1"/>
    <row r="10967" hidden="1"/>
    <row r="10968" hidden="1"/>
    <row r="10969" hidden="1"/>
    <row r="10970" hidden="1"/>
    <row r="10971" hidden="1"/>
    <row r="10972" hidden="1"/>
    <row r="10973" hidden="1"/>
    <row r="10974" hidden="1"/>
    <row r="10975" hidden="1"/>
    <row r="10976" hidden="1"/>
    <row r="10977" hidden="1"/>
    <row r="10978" hidden="1"/>
    <row r="10979" hidden="1"/>
    <row r="10980" hidden="1"/>
    <row r="10981" hidden="1"/>
    <row r="10982" hidden="1"/>
    <row r="10983" hidden="1"/>
    <row r="10984" hidden="1"/>
    <row r="10985" hidden="1"/>
    <row r="10986" hidden="1"/>
    <row r="10987" hidden="1"/>
    <row r="10988" hidden="1"/>
    <row r="10989" hidden="1"/>
    <row r="10990" hidden="1"/>
    <row r="10991" hidden="1"/>
    <row r="10992" hidden="1"/>
    <row r="10993" hidden="1"/>
    <row r="10994" hidden="1"/>
    <row r="10995" hidden="1"/>
    <row r="10996" hidden="1"/>
    <row r="10997" hidden="1"/>
    <row r="10998" hidden="1"/>
    <row r="10999" hidden="1"/>
    <row r="11000" hidden="1"/>
    <row r="11001" hidden="1"/>
    <row r="11002" hidden="1"/>
    <row r="11003" hidden="1"/>
    <row r="11004" hidden="1"/>
    <row r="11005" hidden="1"/>
    <row r="11006" hidden="1"/>
    <row r="11007" hidden="1"/>
    <row r="11008" hidden="1"/>
    <row r="11009" hidden="1"/>
    <row r="11010" hidden="1"/>
    <row r="11011" hidden="1"/>
    <row r="11012" hidden="1"/>
    <row r="11013" hidden="1"/>
    <row r="11014" hidden="1"/>
    <row r="11015" hidden="1"/>
    <row r="11016" hidden="1"/>
    <row r="11017" hidden="1"/>
    <row r="11018" hidden="1"/>
    <row r="11019" hidden="1"/>
    <row r="11020" hidden="1"/>
    <row r="11021" hidden="1"/>
    <row r="11022" hidden="1"/>
    <row r="11023" hidden="1"/>
    <row r="11024" hidden="1"/>
    <row r="11025" hidden="1"/>
    <row r="11026" hidden="1"/>
    <row r="11027" hidden="1"/>
    <row r="11028" hidden="1"/>
    <row r="11029" hidden="1"/>
    <row r="11030" hidden="1"/>
    <row r="11031" hidden="1"/>
    <row r="11032" hidden="1"/>
    <row r="11033" hidden="1"/>
    <row r="11034" hidden="1"/>
    <row r="11035" hidden="1"/>
    <row r="11036" hidden="1"/>
    <row r="11037" hidden="1"/>
    <row r="11038" hidden="1"/>
    <row r="11039" hidden="1"/>
    <row r="11040" hidden="1"/>
    <row r="11041" hidden="1"/>
    <row r="11042" hidden="1"/>
    <row r="11043" hidden="1"/>
    <row r="11044" hidden="1"/>
    <row r="11045" hidden="1"/>
    <row r="11046" hidden="1"/>
    <row r="11047" hidden="1"/>
    <row r="11048" hidden="1"/>
    <row r="11049" hidden="1"/>
    <row r="11050" hidden="1"/>
    <row r="11051" hidden="1"/>
    <row r="11052" hidden="1"/>
    <row r="11053" hidden="1"/>
    <row r="11054" hidden="1"/>
    <row r="11055" hidden="1"/>
    <row r="11056" hidden="1"/>
    <row r="11057" hidden="1"/>
    <row r="11058" hidden="1"/>
    <row r="11059" hidden="1"/>
    <row r="11060" hidden="1"/>
    <row r="11061" hidden="1"/>
    <row r="11062" hidden="1"/>
    <row r="11063" hidden="1"/>
    <row r="11064" hidden="1"/>
    <row r="11065" hidden="1"/>
    <row r="11066" hidden="1"/>
    <row r="11067" hidden="1"/>
    <row r="11068" hidden="1"/>
    <row r="11069" hidden="1"/>
    <row r="11070" hidden="1"/>
    <row r="11071" hidden="1"/>
    <row r="11072" hidden="1"/>
    <row r="11073" hidden="1"/>
    <row r="11074" hidden="1"/>
    <row r="11075" hidden="1"/>
    <row r="11076" hidden="1"/>
    <row r="11077" hidden="1"/>
    <row r="11078" hidden="1"/>
    <row r="11079" hidden="1"/>
    <row r="11080" hidden="1"/>
    <row r="11081" hidden="1"/>
    <row r="11082" hidden="1"/>
    <row r="11083" hidden="1"/>
    <row r="11084" hidden="1"/>
    <row r="11085" hidden="1"/>
    <row r="11086" hidden="1"/>
    <row r="11087" hidden="1"/>
    <row r="11088" hidden="1"/>
    <row r="11089" hidden="1"/>
    <row r="11090" hidden="1"/>
    <row r="11091" hidden="1"/>
    <row r="11092" hidden="1"/>
    <row r="11093" hidden="1"/>
    <row r="11094" hidden="1"/>
    <row r="11095" hidden="1"/>
    <row r="11096" hidden="1"/>
    <row r="11097" hidden="1"/>
    <row r="11098" hidden="1"/>
    <row r="11099" hidden="1"/>
    <row r="11100" hidden="1"/>
    <row r="11101" hidden="1"/>
    <row r="11102" hidden="1"/>
    <row r="11103" hidden="1"/>
    <row r="11104" hidden="1"/>
    <row r="11105" hidden="1"/>
    <row r="11106" hidden="1"/>
    <row r="11107" hidden="1"/>
    <row r="11108" hidden="1"/>
    <row r="11109" hidden="1"/>
    <row r="11110" hidden="1"/>
    <row r="11111" hidden="1"/>
    <row r="11112" hidden="1"/>
    <row r="11113" hidden="1"/>
    <row r="11114" hidden="1"/>
    <row r="11115" hidden="1"/>
    <row r="11116" hidden="1"/>
    <row r="11117" hidden="1"/>
    <row r="11118" hidden="1"/>
    <row r="11119" hidden="1"/>
    <row r="11120" hidden="1"/>
    <row r="11121" hidden="1"/>
    <row r="11122" hidden="1"/>
    <row r="11123" hidden="1"/>
    <row r="11124" hidden="1"/>
    <row r="11125" hidden="1"/>
    <row r="11126" hidden="1"/>
    <row r="11127" hidden="1"/>
    <row r="11128" hidden="1"/>
    <row r="11129" hidden="1"/>
    <row r="11130" hidden="1"/>
    <row r="11131" hidden="1"/>
    <row r="11132" hidden="1"/>
    <row r="11133" hidden="1"/>
    <row r="11134" hidden="1"/>
    <row r="11135" hidden="1"/>
    <row r="11136" hidden="1"/>
    <row r="11137" hidden="1"/>
    <row r="11138" hidden="1"/>
    <row r="11139" hidden="1"/>
    <row r="11140" hidden="1"/>
    <row r="11141" hidden="1"/>
    <row r="11142" hidden="1"/>
    <row r="11143" hidden="1"/>
    <row r="11144" hidden="1"/>
    <row r="11145" hidden="1"/>
    <row r="11146" hidden="1"/>
    <row r="11147" hidden="1"/>
    <row r="11148" hidden="1"/>
    <row r="11149" hidden="1"/>
    <row r="11150" hidden="1"/>
    <row r="11151" hidden="1"/>
    <row r="11152" hidden="1"/>
    <row r="11153" hidden="1"/>
    <row r="11154" hidden="1"/>
    <row r="11155" hidden="1"/>
    <row r="11156" hidden="1"/>
    <row r="11157" hidden="1"/>
    <row r="11158" hidden="1"/>
    <row r="11159" hidden="1"/>
    <row r="11160" hidden="1"/>
    <row r="11161" hidden="1"/>
    <row r="11162" hidden="1"/>
    <row r="11163" hidden="1"/>
    <row r="11164" hidden="1"/>
    <row r="11165" hidden="1"/>
    <row r="11166" hidden="1"/>
    <row r="11167" hidden="1"/>
    <row r="11168" hidden="1"/>
    <row r="11169" hidden="1"/>
    <row r="11170" hidden="1"/>
    <row r="11171" hidden="1"/>
    <row r="11172" hidden="1"/>
    <row r="11173" hidden="1"/>
    <row r="11174" hidden="1"/>
    <row r="11175" hidden="1"/>
    <row r="11176" hidden="1"/>
    <row r="11177" hidden="1"/>
    <row r="11178" hidden="1"/>
    <row r="11179" hidden="1"/>
    <row r="11180" hidden="1"/>
    <row r="11181" hidden="1"/>
    <row r="11182" hidden="1"/>
    <row r="11183" hidden="1"/>
    <row r="11184" hidden="1"/>
    <row r="11185" hidden="1"/>
    <row r="11186" hidden="1"/>
    <row r="11187" hidden="1"/>
    <row r="11188" hidden="1"/>
    <row r="11189" hidden="1"/>
    <row r="11190" hidden="1"/>
    <row r="11191" hidden="1"/>
    <row r="11192" hidden="1"/>
    <row r="11193" hidden="1"/>
    <row r="11194" hidden="1"/>
    <row r="11195" hidden="1"/>
    <row r="11196" hidden="1"/>
    <row r="11197" hidden="1"/>
    <row r="11198" hidden="1"/>
    <row r="11199" hidden="1"/>
    <row r="11200" hidden="1"/>
    <row r="11201" hidden="1"/>
    <row r="11202" hidden="1"/>
    <row r="11203" hidden="1"/>
    <row r="11204" hidden="1"/>
    <row r="11205" hidden="1"/>
    <row r="11206" hidden="1"/>
    <row r="11207" hidden="1"/>
    <row r="11208" hidden="1"/>
    <row r="11209" hidden="1"/>
    <row r="11210" hidden="1"/>
    <row r="11211" hidden="1"/>
    <row r="11212" hidden="1"/>
    <row r="11213" hidden="1"/>
    <row r="11214" hidden="1"/>
    <row r="11215" hidden="1"/>
    <row r="11216" hidden="1"/>
    <row r="11217" hidden="1"/>
    <row r="11218" hidden="1"/>
    <row r="11219" hidden="1"/>
    <row r="11220" hidden="1"/>
    <row r="11221" hidden="1"/>
    <row r="11222" hidden="1"/>
    <row r="11223" hidden="1"/>
    <row r="11224" hidden="1"/>
    <row r="11225" hidden="1"/>
    <row r="11226" hidden="1"/>
    <row r="11227" hidden="1"/>
    <row r="11228" hidden="1"/>
    <row r="11229" hidden="1"/>
    <row r="11230" hidden="1"/>
    <row r="11231" hidden="1"/>
    <row r="11232" hidden="1"/>
    <row r="11233" hidden="1"/>
    <row r="11234" hidden="1"/>
    <row r="11235" hidden="1"/>
    <row r="11236" hidden="1"/>
    <row r="11237" hidden="1"/>
    <row r="11238" hidden="1"/>
    <row r="11239" hidden="1"/>
    <row r="11240" hidden="1"/>
    <row r="11241" hidden="1"/>
    <row r="11242" hidden="1"/>
    <row r="11243" hidden="1"/>
    <row r="11244" hidden="1"/>
    <row r="11245" hidden="1"/>
    <row r="11246" hidden="1"/>
    <row r="11247" hidden="1"/>
    <row r="11248" hidden="1"/>
    <row r="11249" hidden="1"/>
    <row r="11250" hidden="1"/>
    <row r="11251" hidden="1"/>
    <row r="11252" hidden="1"/>
    <row r="11253" hidden="1"/>
    <row r="11254" hidden="1"/>
    <row r="11255" hidden="1"/>
    <row r="11256" hidden="1"/>
    <row r="11257" hidden="1"/>
    <row r="11258" hidden="1"/>
    <row r="11259" hidden="1"/>
    <row r="11260" hidden="1"/>
    <row r="11261" hidden="1"/>
    <row r="11262" hidden="1"/>
    <row r="11263" hidden="1"/>
    <row r="11264" hidden="1"/>
    <row r="11265" hidden="1"/>
    <row r="11266" hidden="1"/>
    <row r="11267" hidden="1"/>
    <row r="11268" hidden="1"/>
    <row r="11269" hidden="1"/>
    <row r="11270" hidden="1"/>
    <row r="11271" hidden="1"/>
    <row r="11272" hidden="1"/>
    <row r="11273" hidden="1"/>
    <row r="11274" hidden="1"/>
    <row r="11275" hidden="1"/>
    <row r="11276" hidden="1"/>
    <row r="11277" hidden="1"/>
    <row r="11278" hidden="1"/>
    <row r="11279" hidden="1"/>
    <row r="11280" hidden="1"/>
    <row r="11281" hidden="1"/>
    <row r="11282" hidden="1"/>
    <row r="11283" hidden="1"/>
    <row r="11284" hidden="1"/>
    <row r="11285" hidden="1"/>
    <row r="11286" hidden="1"/>
    <row r="11287" hidden="1"/>
    <row r="11288" hidden="1"/>
    <row r="11289" hidden="1"/>
    <row r="11290" hidden="1"/>
    <row r="11291" hidden="1"/>
    <row r="11292" hidden="1"/>
    <row r="11293" hidden="1"/>
    <row r="11294" hidden="1"/>
    <row r="11295" hidden="1"/>
    <row r="11296" hidden="1"/>
    <row r="11297" hidden="1"/>
    <row r="11298" hidden="1"/>
    <row r="11299" hidden="1"/>
    <row r="11300" hidden="1"/>
    <row r="11301" hidden="1"/>
    <row r="11302" hidden="1"/>
    <row r="11303" hidden="1"/>
    <row r="11304" hidden="1"/>
    <row r="11305" hidden="1"/>
    <row r="11306" hidden="1"/>
    <row r="11307" hidden="1"/>
    <row r="11308" hidden="1"/>
    <row r="11309" hidden="1"/>
    <row r="11310" hidden="1"/>
    <row r="11311" hidden="1"/>
    <row r="11312" hidden="1"/>
    <row r="11313" hidden="1"/>
    <row r="11314" hidden="1"/>
    <row r="11315" hidden="1"/>
    <row r="11316" hidden="1"/>
    <row r="11317" hidden="1"/>
    <row r="11318" hidden="1"/>
    <row r="11319" hidden="1"/>
    <row r="11320" hidden="1"/>
    <row r="11321" hidden="1"/>
    <row r="11322" hidden="1"/>
    <row r="11323" hidden="1"/>
    <row r="11324" hidden="1"/>
    <row r="11325" hidden="1"/>
    <row r="11326" hidden="1"/>
    <row r="11327" hidden="1"/>
    <row r="11328" hidden="1"/>
    <row r="11329" hidden="1"/>
    <row r="11330" hidden="1"/>
    <row r="11331" hidden="1"/>
    <row r="11332" hidden="1"/>
    <row r="11333" hidden="1"/>
    <row r="11334" hidden="1"/>
    <row r="11335" hidden="1"/>
    <row r="11336" hidden="1"/>
    <row r="11337" hidden="1"/>
    <row r="11338" hidden="1"/>
    <row r="11339" hidden="1"/>
    <row r="11340" hidden="1"/>
    <row r="11341" hidden="1"/>
    <row r="11342" hidden="1"/>
    <row r="11343" hidden="1"/>
    <row r="11344" hidden="1"/>
    <row r="11345" hidden="1"/>
    <row r="11346" hidden="1"/>
    <row r="11347" hidden="1"/>
    <row r="11348" hidden="1"/>
    <row r="11349" hidden="1"/>
    <row r="11350" hidden="1"/>
    <row r="11351" hidden="1"/>
    <row r="11352" hidden="1"/>
    <row r="11353" hidden="1"/>
    <row r="11354" hidden="1"/>
    <row r="11355" hidden="1"/>
    <row r="11356" hidden="1"/>
    <row r="11357" hidden="1"/>
    <row r="11358" hidden="1"/>
    <row r="11359" hidden="1"/>
    <row r="11360" hidden="1"/>
    <row r="11361" hidden="1"/>
    <row r="11362" hidden="1"/>
    <row r="11363" hidden="1"/>
    <row r="11364" hidden="1"/>
    <row r="11365" hidden="1"/>
    <row r="11366" hidden="1"/>
    <row r="11367" hidden="1"/>
    <row r="11368" hidden="1"/>
    <row r="11369" hidden="1"/>
    <row r="11370" hidden="1"/>
    <row r="11371" hidden="1"/>
    <row r="11372" hidden="1"/>
    <row r="11373" hidden="1"/>
    <row r="11374" hidden="1"/>
    <row r="11375" hidden="1"/>
    <row r="11376" hidden="1"/>
    <row r="11377" hidden="1"/>
    <row r="11378" hidden="1"/>
    <row r="11379" hidden="1"/>
    <row r="11380" hidden="1"/>
    <row r="11381" hidden="1"/>
    <row r="11382" hidden="1"/>
    <row r="11383" hidden="1"/>
    <row r="11384" hidden="1"/>
    <row r="11385" hidden="1"/>
    <row r="11386" hidden="1"/>
    <row r="11387" hidden="1"/>
    <row r="11388" hidden="1"/>
    <row r="11389" hidden="1"/>
    <row r="11390" hidden="1"/>
    <row r="11391" hidden="1"/>
    <row r="11392" hidden="1"/>
    <row r="11393" hidden="1"/>
    <row r="11394" hidden="1"/>
    <row r="11395" hidden="1"/>
    <row r="11396" hidden="1"/>
    <row r="11397" hidden="1"/>
    <row r="11398" hidden="1"/>
    <row r="11399" hidden="1"/>
    <row r="11400" hidden="1"/>
    <row r="11401" hidden="1"/>
    <row r="11402" hidden="1"/>
    <row r="11403" hidden="1"/>
    <row r="11404" hidden="1"/>
    <row r="11405" hidden="1"/>
    <row r="11406" hidden="1"/>
    <row r="11407" hidden="1"/>
    <row r="11408" hidden="1"/>
    <row r="11409" hidden="1"/>
    <row r="11410" hidden="1"/>
    <row r="11411" hidden="1"/>
    <row r="11412" hidden="1"/>
    <row r="11413" hidden="1"/>
    <row r="11414" hidden="1"/>
    <row r="11415" hidden="1"/>
    <row r="11416" hidden="1"/>
    <row r="11417" hidden="1"/>
    <row r="11418" hidden="1"/>
    <row r="11419" hidden="1"/>
    <row r="11420" hidden="1"/>
    <row r="11421" hidden="1"/>
    <row r="11422" hidden="1"/>
    <row r="11423" hidden="1"/>
    <row r="11424" hidden="1"/>
    <row r="11425" hidden="1"/>
    <row r="11426" hidden="1"/>
    <row r="11427" hidden="1"/>
    <row r="11428" hidden="1"/>
    <row r="11429" hidden="1"/>
    <row r="11430" hidden="1"/>
    <row r="11431" hidden="1"/>
    <row r="11432" hidden="1"/>
    <row r="11433" hidden="1"/>
    <row r="11434" hidden="1"/>
    <row r="11435" hidden="1"/>
    <row r="11436" hidden="1"/>
    <row r="11437" hidden="1"/>
    <row r="11438" hidden="1"/>
    <row r="11439" hidden="1"/>
    <row r="11440" hidden="1"/>
    <row r="11441" hidden="1"/>
    <row r="11442" hidden="1"/>
    <row r="11443" hidden="1"/>
    <row r="11444" hidden="1"/>
    <row r="11445" hidden="1"/>
    <row r="11446" hidden="1"/>
    <row r="11447" hidden="1"/>
    <row r="11448" hidden="1"/>
    <row r="11449" hidden="1"/>
    <row r="11450" hidden="1"/>
    <row r="11451" hidden="1"/>
    <row r="11452" hidden="1"/>
    <row r="11453" hidden="1"/>
    <row r="11454" hidden="1"/>
    <row r="11455" hidden="1"/>
    <row r="11456" hidden="1"/>
    <row r="11457" hidden="1"/>
    <row r="11458" hidden="1"/>
    <row r="11459" hidden="1"/>
    <row r="11460" hidden="1"/>
    <row r="11461" hidden="1"/>
    <row r="11462" hidden="1"/>
    <row r="11463" hidden="1"/>
    <row r="11464" hidden="1"/>
    <row r="11465" hidden="1"/>
    <row r="11466" hidden="1"/>
    <row r="11467" hidden="1"/>
    <row r="11468" hidden="1"/>
    <row r="11469" hidden="1"/>
    <row r="11470" hidden="1"/>
    <row r="11471" hidden="1"/>
    <row r="11472" hidden="1"/>
    <row r="11473" hidden="1"/>
    <row r="11474" hidden="1"/>
    <row r="11475" hidden="1"/>
    <row r="11476" hidden="1"/>
    <row r="11477" hidden="1"/>
    <row r="11478" hidden="1"/>
    <row r="11479" hidden="1"/>
    <row r="11480" hidden="1"/>
    <row r="11481" hidden="1"/>
    <row r="11482" hidden="1"/>
    <row r="11483" hidden="1"/>
    <row r="11484" hidden="1"/>
    <row r="11485" hidden="1"/>
    <row r="11486" hidden="1"/>
    <row r="11487" hidden="1"/>
    <row r="11488" hidden="1"/>
    <row r="11489" hidden="1"/>
    <row r="11490" hidden="1"/>
    <row r="11491" hidden="1"/>
    <row r="11492" hidden="1"/>
    <row r="11493" hidden="1"/>
    <row r="11494" hidden="1"/>
    <row r="11495" hidden="1"/>
    <row r="11496" hidden="1"/>
    <row r="11497" hidden="1"/>
    <row r="11498" hidden="1"/>
    <row r="11499" hidden="1"/>
    <row r="11500" hidden="1"/>
    <row r="11501" hidden="1"/>
    <row r="11502" hidden="1"/>
    <row r="11503" hidden="1"/>
    <row r="11504" hidden="1"/>
    <row r="11505" hidden="1"/>
    <row r="11506" hidden="1"/>
    <row r="11507" hidden="1"/>
    <row r="11508" hidden="1"/>
    <row r="11509" hidden="1"/>
    <row r="11510" hidden="1"/>
    <row r="11511" hidden="1"/>
    <row r="11512" hidden="1"/>
    <row r="11513" hidden="1"/>
    <row r="11514" hidden="1"/>
    <row r="11515" hidden="1"/>
    <row r="11516" hidden="1"/>
    <row r="11517" hidden="1"/>
    <row r="11518" hidden="1"/>
    <row r="11519" hidden="1"/>
    <row r="11520" hidden="1"/>
    <row r="11521" hidden="1"/>
    <row r="11522" hidden="1"/>
    <row r="11523" hidden="1"/>
    <row r="11524" hidden="1"/>
    <row r="11525" hidden="1"/>
    <row r="11526" hidden="1"/>
    <row r="11527" hidden="1"/>
    <row r="11528" hidden="1"/>
    <row r="11529" hidden="1"/>
    <row r="11530" hidden="1"/>
    <row r="11531" hidden="1"/>
    <row r="11532" hidden="1"/>
    <row r="11533" hidden="1"/>
    <row r="11534" hidden="1"/>
    <row r="11535" hidden="1"/>
    <row r="11536" hidden="1"/>
    <row r="11537" hidden="1"/>
    <row r="11538" hidden="1"/>
    <row r="11539" hidden="1"/>
    <row r="11540" hidden="1"/>
    <row r="11541" hidden="1"/>
    <row r="11542" hidden="1"/>
    <row r="11543" hidden="1"/>
    <row r="11544" hidden="1"/>
    <row r="11545" hidden="1"/>
    <row r="11546" hidden="1"/>
    <row r="11547" hidden="1"/>
    <row r="11548" hidden="1"/>
    <row r="11549" hidden="1"/>
    <row r="11550" hidden="1"/>
    <row r="11551" hidden="1"/>
    <row r="11552" hidden="1"/>
    <row r="11553" hidden="1"/>
    <row r="11554" hidden="1"/>
    <row r="11555" hidden="1"/>
    <row r="11556" hidden="1"/>
    <row r="11557" hidden="1"/>
    <row r="11558" hidden="1"/>
    <row r="11559" hidden="1"/>
    <row r="11560" hidden="1"/>
    <row r="11561" hidden="1"/>
    <row r="11562" hidden="1"/>
    <row r="11563" hidden="1"/>
    <row r="11564" hidden="1"/>
    <row r="11565" hidden="1"/>
    <row r="11566" hidden="1"/>
    <row r="11567" hidden="1"/>
    <row r="11568" hidden="1"/>
    <row r="11569" hidden="1"/>
    <row r="11570" hidden="1"/>
    <row r="11571" hidden="1"/>
    <row r="11572" hidden="1"/>
    <row r="11573" hidden="1"/>
    <row r="11574" hidden="1"/>
    <row r="11575" hidden="1"/>
    <row r="11576" hidden="1"/>
    <row r="11577" hidden="1"/>
    <row r="11578" hidden="1"/>
    <row r="11579" hidden="1"/>
    <row r="11580" hidden="1"/>
    <row r="11581" hidden="1"/>
    <row r="11582" hidden="1"/>
    <row r="11583" hidden="1"/>
    <row r="11584" hidden="1"/>
    <row r="11585" hidden="1"/>
    <row r="11586" hidden="1"/>
    <row r="11587" hidden="1"/>
    <row r="11588" hidden="1"/>
    <row r="11589" hidden="1"/>
    <row r="11590" hidden="1"/>
    <row r="11591" hidden="1"/>
    <row r="11592" hidden="1"/>
    <row r="11593" hidden="1"/>
    <row r="11594" hidden="1"/>
    <row r="11595" hidden="1"/>
    <row r="11596" hidden="1"/>
    <row r="11597" hidden="1"/>
    <row r="11598" hidden="1"/>
    <row r="11599" hidden="1"/>
    <row r="11600" hidden="1"/>
    <row r="11601" hidden="1"/>
    <row r="11602" hidden="1"/>
    <row r="11603" hidden="1"/>
    <row r="11604" hidden="1"/>
    <row r="11605" hidden="1"/>
    <row r="11606" hidden="1"/>
    <row r="11607" hidden="1"/>
    <row r="11608" hidden="1"/>
    <row r="11609" hidden="1"/>
    <row r="11610" hidden="1"/>
    <row r="11611" hidden="1"/>
    <row r="11612" hidden="1"/>
    <row r="11613" hidden="1"/>
    <row r="11614" hidden="1"/>
    <row r="11615" hidden="1"/>
    <row r="11616" hidden="1"/>
    <row r="11617" hidden="1"/>
    <row r="11618" hidden="1"/>
    <row r="11619" hidden="1"/>
    <row r="11620" hidden="1"/>
    <row r="11621" hidden="1"/>
    <row r="11622" hidden="1"/>
    <row r="11623" hidden="1"/>
    <row r="11624" hidden="1"/>
    <row r="11625" hidden="1"/>
    <row r="11626" hidden="1"/>
    <row r="11627" hidden="1"/>
    <row r="11628" hidden="1"/>
    <row r="11629" hidden="1"/>
    <row r="11630" hidden="1"/>
    <row r="11631" hidden="1"/>
    <row r="11632" hidden="1"/>
    <row r="11633" hidden="1"/>
    <row r="11634" hidden="1"/>
    <row r="11635" hidden="1"/>
    <row r="11636" hidden="1"/>
    <row r="11637" hidden="1"/>
    <row r="11638" hidden="1"/>
    <row r="11639" hidden="1"/>
    <row r="11640" hidden="1"/>
    <row r="11641" hidden="1"/>
    <row r="11642" hidden="1"/>
    <row r="11643" hidden="1"/>
    <row r="11644" hidden="1"/>
    <row r="11645" hidden="1"/>
    <row r="11646" hidden="1"/>
    <row r="11647" hidden="1"/>
    <row r="11648" hidden="1"/>
    <row r="11649" hidden="1"/>
    <row r="11650" hidden="1"/>
    <row r="11651" hidden="1"/>
    <row r="11652" hidden="1"/>
    <row r="11653" hidden="1"/>
    <row r="11654" hidden="1"/>
    <row r="11655" hidden="1"/>
    <row r="11656" hidden="1"/>
    <row r="11657" hidden="1"/>
    <row r="11658" hidden="1"/>
    <row r="11659" hidden="1"/>
    <row r="11660" hidden="1"/>
    <row r="11661" hidden="1"/>
    <row r="11662" hidden="1"/>
    <row r="11663" hidden="1"/>
    <row r="11664" hidden="1"/>
    <row r="11665" hidden="1"/>
    <row r="11666" hidden="1"/>
    <row r="11667" hidden="1"/>
    <row r="11668" hidden="1"/>
    <row r="11669" hidden="1"/>
    <row r="11670" hidden="1"/>
    <row r="11671" hidden="1"/>
    <row r="11672" hidden="1"/>
    <row r="11673" hidden="1"/>
    <row r="11674" hidden="1"/>
    <row r="11675" hidden="1"/>
    <row r="11676" hidden="1"/>
    <row r="11677" hidden="1"/>
    <row r="11678" hidden="1"/>
    <row r="11679" hidden="1"/>
    <row r="11680" hidden="1"/>
    <row r="11681" hidden="1"/>
    <row r="11682" hidden="1"/>
    <row r="11683" hidden="1"/>
    <row r="11684" hidden="1"/>
    <row r="11685" hidden="1"/>
    <row r="11686" hidden="1"/>
    <row r="11687" hidden="1"/>
    <row r="11688" hidden="1"/>
    <row r="11689" hidden="1"/>
    <row r="11690" hidden="1"/>
    <row r="11691" hidden="1"/>
    <row r="11692" hidden="1"/>
    <row r="11693" hidden="1"/>
    <row r="11694" hidden="1"/>
    <row r="11695" hidden="1"/>
    <row r="11696" hidden="1"/>
    <row r="11697" hidden="1"/>
    <row r="11698" hidden="1"/>
    <row r="11699" hidden="1"/>
    <row r="11700" hidden="1"/>
    <row r="11701" hidden="1"/>
    <row r="11702" hidden="1"/>
    <row r="11703" hidden="1"/>
    <row r="11704" hidden="1"/>
    <row r="11705" hidden="1"/>
    <row r="11706" hidden="1"/>
    <row r="11707" hidden="1"/>
    <row r="11708" hidden="1"/>
    <row r="11709" hidden="1"/>
    <row r="11710" hidden="1"/>
    <row r="11711" hidden="1"/>
    <row r="11712" hidden="1"/>
    <row r="11713" hidden="1"/>
    <row r="11714" hidden="1"/>
    <row r="11715" hidden="1"/>
    <row r="11716" hidden="1"/>
    <row r="11717" hidden="1"/>
    <row r="11718" hidden="1"/>
    <row r="11719" hidden="1"/>
    <row r="11720" hidden="1"/>
    <row r="11721" hidden="1"/>
    <row r="11722" hidden="1"/>
    <row r="11723" hidden="1"/>
    <row r="11724" hidden="1"/>
    <row r="11725" hidden="1"/>
    <row r="11726" hidden="1"/>
    <row r="11727" hidden="1"/>
    <row r="11728" hidden="1"/>
    <row r="11729" hidden="1"/>
    <row r="11730" hidden="1"/>
    <row r="11731" hidden="1"/>
    <row r="11732" hidden="1"/>
    <row r="11733" hidden="1"/>
    <row r="11734" hidden="1"/>
    <row r="11735" hidden="1"/>
    <row r="11736" hidden="1"/>
    <row r="11737" hidden="1"/>
    <row r="11738" hidden="1"/>
    <row r="11739" hidden="1"/>
    <row r="11740" hidden="1"/>
    <row r="11741" hidden="1"/>
    <row r="11742" hidden="1"/>
    <row r="11743" hidden="1"/>
    <row r="11744" hidden="1"/>
    <row r="11745" hidden="1"/>
    <row r="11746" hidden="1"/>
    <row r="11747" hidden="1"/>
    <row r="11748" hidden="1"/>
    <row r="11749" hidden="1"/>
    <row r="11750" hidden="1"/>
    <row r="11751" hidden="1"/>
    <row r="11752" hidden="1"/>
    <row r="11753" hidden="1"/>
    <row r="11754" hidden="1"/>
    <row r="11755" hidden="1"/>
    <row r="11756" hidden="1"/>
    <row r="11757" hidden="1"/>
    <row r="11758" hidden="1"/>
    <row r="11759" hidden="1"/>
    <row r="11760" hidden="1"/>
    <row r="11761" hidden="1"/>
    <row r="11762" hidden="1"/>
    <row r="11763" hidden="1"/>
    <row r="11764" hidden="1"/>
    <row r="11765" hidden="1"/>
    <row r="11766" hidden="1"/>
    <row r="11767" hidden="1"/>
    <row r="11768" hidden="1"/>
    <row r="11769" hidden="1"/>
    <row r="11770" hidden="1"/>
    <row r="11771" hidden="1"/>
    <row r="11772" hidden="1"/>
    <row r="11773" hidden="1"/>
    <row r="11774" hidden="1"/>
    <row r="11775" hidden="1"/>
    <row r="11776" hidden="1"/>
    <row r="11777" hidden="1"/>
    <row r="11778" hidden="1"/>
    <row r="11779" hidden="1"/>
    <row r="11780" hidden="1"/>
    <row r="11781" hidden="1"/>
    <row r="11782" hidden="1"/>
    <row r="11783" hidden="1"/>
    <row r="11784" hidden="1"/>
    <row r="11785" hidden="1"/>
    <row r="11786" hidden="1"/>
    <row r="11787" hidden="1"/>
    <row r="11788" hidden="1"/>
    <row r="11789" hidden="1"/>
    <row r="11790" hidden="1"/>
    <row r="11791" hidden="1"/>
    <row r="11792" hidden="1"/>
    <row r="11793" hidden="1"/>
    <row r="11794" hidden="1"/>
    <row r="11795" hidden="1"/>
    <row r="11796" hidden="1"/>
    <row r="11797" hidden="1"/>
    <row r="11798" hidden="1"/>
    <row r="11799" hidden="1"/>
    <row r="11800" hidden="1"/>
    <row r="11801" hidden="1"/>
    <row r="11802" hidden="1"/>
    <row r="11803" hidden="1"/>
    <row r="11804" hidden="1"/>
    <row r="11805" hidden="1"/>
    <row r="11806" hidden="1"/>
    <row r="11807" hidden="1"/>
    <row r="11808" hidden="1"/>
    <row r="11809" hidden="1"/>
    <row r="11810" hidden="1"/>
    <row r="11811" hidden="1"/>
    <row r="11812" hidden="1"/>
    <row r="11813" hidden="1"/>
    <row r="11814" hidden="1"/>
    <row r="11815" hidden="1"/>
    <row r="11816" hidden="1"/>
    <row r="11817" hidden="1"/>
    <row r="11818" hidden="1"/>
    <row r="11819" hidden="1"/>
    <row r="11820" hidden="1"/>
    <row r="11821" hidden="1"/>
    <row r="11822" hidden="1"/>
    <row r="11823" hidden="1"/>
    <row r="11824" hidden="1"/>
    <row r="11825" hidden="1"/>
    <row r="11826" hidden="1"/>
    <row r="11827" hidden="1"/>
    <row r="11828" hidden="1"/>
    <row r="11829" hidden="1"/>
    <row r="11830" hidden="1"/>
    <row r="11831" hidden="1"/>
    <row r="11832" hidden="1"/>
    <row r="11833" hidden="1"/>
    <row r="11834" hidden="1"/>
    <row r="11835" hidden="1"/>
    <row r="11836" hidden="1"/>
    <row r="11837" hidden="1"/>
    <row r="11838" hidden="1"/>
    <row r="11839" hidden="1"/>
    <row r="11840" hidden="1"/>
    <row r="11841" hidden="1"/>
    <row r="11842" hidden="1"/>
    <row r="11843" hidden="1"/>
    <row r="11844" hidden="1"/>
    <row r="11845" hidden="1"/>
    <row r="11846" hidden="1"/>
    <row r="11847" hidden="1"/>
    <row r="11848" hidden="1"/>
    <row r="11849" hidden="1"/>
    <row r="11850" hidden="1"/>
    <row r="11851" hidden="1"/>
    <row r="11852" hidden="1"/>
    <row r="11853" hidden="1"/>
    <row r="11854" hidden="1"/>
    <row r="11855" hidden="1"/>
    <row r="11856" hidden="1"/>
    <row r="11857" hidden="1"/>
    <row r="11858" hidden="1"/>
    <row r="11859" hidden="1"/>
    <row r="11860" hidden="1"/>
    <row r="11861" hidden="1"/>
    <row r="11862" hidden="1"/>
    <row r="11863" hidden="1"/>
    <row r="11864" hidden="1"/>
    <row r="11865" hidden="1"/>
    <row r="11866" hidden="1"/>
    <row r="11867" hidden="1"/>
    <row r="11868" hidden="1"/>
    <row r="11869" hidden="1"/>
    <row r="11870" hidden="1"/>
    <row r="11871" hidden="1"/>
    <row r="11872" hidden="1"/>
    <row r="11873" hidden="1"/>
    <row r="11874" hidden="1"/>
    <row r="11875" hidden="1"/>
    <row r="11876" hidden="1"/>
    <row r="11877" hidden="1"/>
    <row r="11878" hidden="1"/>
    <row r="11879" hidden="1"/>
    <row r="11880" hidden="1"/>
    <row r="11881" hidden="1"/>
    <row r="11882" hidden="1"/>
    <row r="11883" hidden="1"/>
    <row r="11884" hidden="1"/>
    <row r="11885" hidden="1"/>
    <row r="11886" hidden="1"/>
    <row r="11887" hidden="1"/>
    <row r="11888" hidden="1"/>
    <row r="11889" hidden="1"/>
    <row r="11890" hidden="1"/>
    <row r="11891" hidden="1"/>
    <row r="11892" hidden="1"/>
    <row r="11893" hidden="1"/>
    <row r="11894" hidden="1"/>
    <row r="11895" hidden="1"/>
    <row r="11896" hidden="1"/>
    <row r="11897" hidden="1"/>
    <row r="11898" hidden="1"/>
    <row r="11899" hidden="1"/>
    <row r="11900" hidden="1"/>
    <row r="11901" hidden="1"/>
    <row r="11902" hidden="1"/>
    <row r="11903" hidden="1"/>
    <row r="11904" hidden="1"/>
    <row r="11905" hidden="1"/>
    <row r="11906" hidden="1"/>
    <row r="11907" hidden="1"/>
    <row r="11908" hidden="1"/>
    <row r="11909" hidden="1"/>
    <row r="11910" hidden="1"/>
    <row r="11911" hidden="1"/>
    <row r="11912" hidden="1"/>
    <row r="11913" hidden="1"/>
    <row r="11914" hidden="1"/>
    <row r="11915" hidden="1"/>
    <row r="11916" hidden="1"/>
    <row r="11917" hidden="1"/>
    <row r="11918" hidden="1"/>
    <row r="11919" hidden="1"/>
    <row r="11920" hidden="1"/>
    <row r="11921" hidden="1"/>
    <row r="11922" hidden="1"/>
    <row r="11923" hidden="1"/>
    <row r="11924" hidden="1"/>
    <row r="11925" hidden="1"/>
    <row r="11926" hidden="1"/>
    <row r="11927" hidden="1"/>
    <row r="11928" hidden="1"/>
    <row r="11929" hidden="1"/>
    <row r="11930" hidden="1"/>
    <row r="11931" hidden="1"/>
    <row r="11932" hidden="1"/>
    <row r="11933" hidden="1"/>
    <row r="11934" hidden="1"/>
    <row r="11935" hidden="1"/>
    <row r="11936" hidden="1"/>
    <row r="11937" hidden="1"/>
    <row r="11938" hidden="1"/>
    <row r="11939" hidden="1"/>
    <row r="11940" hidden="1"/>
    <row r="11941" hidden="1"/>
    <row r="11942" hidden="1"/>
    <row r="11943" hidden="1"/>
    <row r="11944" hidden="1"/>
    <row r="11945" hidden="1"/>
    <row r="11946" hidden="1"/>
    <row r="11947" hidden="1"/>
    <row r="11948" hidden="1"/>
    <row r="11949" hidden="1"/>
    <row r="11950" hidden="1"/>
    <row r="11951" hidden="1"/>
    <row r="11952" hidden="1"/>
    <row r="11953" hidden="1"/>
    <row r="11954" hidden="1"/>
    <row r="11955" hidden="1"/>
    <row r="11956" hidden="1"/>
    <row r="11957" hidden="1"/>
    <row r="11958" hidden="1"/>
    <row r="11959" hidden="1"/>
    <row r="11960" hidden="1"/>
    <row r="11961" hidden="1"/>
    <row r="11962" hidden="1"/>
    <row r="11963" hidden="1"/>
    <row r="11964" hidden="1"/>
    <row r="11965" hidden="1"/>
    <row r="11966" hidden="1"/>
    <row r="11967" hidden="1"/>
    <row r="11968" hidden="1"/>
    <row r="11969" hidden="1"/>
    <row r="11970" hidden="1"/>
    <row r="11971" hidden="1"/>
    <row r="11972" hidden="1"/>
    <row r="11973" hidden="1"/>
    <row r="11974" hidden="1"/>
    <row r="11975" hidden="1"/>
    <row r="11976" hidden="1"/>
    <row r="11977" hidden="1"/>
    <row r="11978" hidden="1"/>
    <row r="11979" hidden="1"/>
    <row r="11980" hidden="1"/>
    <row r="11981" hidden="1"/>
    <row r="11982" hidden="1"/>
    <row r="11983" hidden="1"/>
    <row r="11984" hidden="1"/>
    <row r="11985" hidden="1"/>
    <row r="11986" hidden="1"/>
    <row r="11987" hidden="1"/>
    <row r="11988" hidden="1"/>
    <row r="11989" hidden="1"/>
    <row r="11990" hidden="1"/>
    <row r="11991" hidden="1"/>
    <row r="11992" hidden="1"/>
    <row r="11993" hidden="1"/>
    <row r="11994" hidden="1"/>
    <row r="11995" hidden="1"/>
    <row r="11996" hidden="1"/>
    <row r="11997" hidden="1"/>
    <row r="11998" hidden="1"/>
    <row r="11999" hidden="1"/>
    <row r="12000" hidden="1"/>
    <row r="12001" hidden="1"/>
    <row r="12002" hidden="1"/>
    <row r="12003" hidden="1"/>
    <row r="12004" hidden="1"/>
    <row r="12005" hidden="1"/>
    <row r="12006" hidden="1"/>
    <row r="12007" hidden="1"/>
    <row r="12008" hidden="1"/>
    <row r="12009" hidden="1"/>
    <row r="12010" hidden="1"/>
    <row r="12011" hidden="1"/>
    <row r="12012" hidden="1"/>
    <row r="12013" hidden="1"/>
    <row r="12014" hidden="1"/>
    <row r="12015" hidden="1"/>
    <row r="12016" hidden="1"/>
    <row r="12017" hidden="1"/>
    <row r="12018" hidden="1"/>
    <row r="12019" hidden="1"/>
    <row r="12020" hidden="1"/>
    <row r="12021" hidden="1"/>
    <row r="12022" hidden="1"/>
    <row r="12023" hidden="1"/>
    <row r="12024" hidden="1"/>
    <row r="12025" hidden="1"/>
    <row r="12026" hidden="1"/>
    <row r="12027" hidden="1"/>
    <row r="12028" hidden="1"/>
    <row r="12029" hidden="1"/>
    <row r="12030" hidden="1"/>
    <row r="12031" hidden="1"/>
    <row r="12032" hidden="1"/>
    <row r="12033" hidden="1"/>
    <row r="12034" hidden="1"/>
    <row r="12035" hidden="1"/>
    <row r="12036" hidden="1"/>
    <row r="12037" hidden="1"/>
    <row r="12038" hidden="1"/>
    <row r="12039" hidden="1"/>
    <row r="12040" hidden="1"/>
    <row r="12041" hidden="1"/>
    <row r="12042" hidden="1"/>
    <row r="12043" hidden="1"/>
    <row r="12044" hidden="1"/>
    <row r="12045" hidden="1"/>
    <row r="12046" hidden="1"/>
    <row r="12047" hidden="1"/>
    <row r="12048" hidden="1"/>
    <row r="12049" hidden="1"/>
    <row r="12050" hidden="1"/>
    <row r="12051" hidden="1"/>
    <row r="12052" hidden="1"/>
    <row r="12053" hidden="1"/>
    <row r="12054" hidden="1"/>
    <row r="12055" hidden="1"/>
    <row r="12056" hidden="1"/>
    <row r="12057" hidden="1"/>
    <row r="12058" hidden="1"/>
    <row r="12059" hidden="1"/>
    <row r="12060" hidden="1"/>
    <row r="12061" hidden="1"/>
    <row r="12062" hidden="1"/>
    <row r="12063" hidden="1"/>
    <row r="12064" hidden="1"/>
    <row r="12065" hidden="1"/>
    <row r="12066" hidden="1"/>
    <row r="12067" hidden="1"/>
    <row r="12068" hidden="1"/>
    <row r="12069" hidden="1"/>
    <row r="12070" hidden="1"/>
    <row r="12071" hidden="1"/>
    <row r="12072" hidden="1"/>
    <row r="12073" hidden="1"/>
    <row r="12074" hidden="1"/>
    <row r="12075" hidden="1"/>
    <row r="12076" hidden="1"/>
    <row r="12077" hidden="1"/>
    <row r="12078" hidden="1"/>
    <row r="12079" hidden="1"/>
    <row r="12080" hidden="1"/>
    <row r="12081" hidden="1"/>
    <row r="12082" hidden="1"/>
    <row r="12083" hidden="1"/>
    <row r="12084" hidden="1"/>
    <row r="12085" hidden="1"/>
    <row r="12086" hidden="1"/>
    <row r="12087" hidden="1"/>
    <row r="12088" hidden="1"/>
    <row r="12089" hidden="1"/>
    <row r="12090" hidden="1"/>
    <row r="12091" hidden="1"/>
    <row r="12092" hidden="1"/>
    <row r="12093" hidden="1"/>
    <row r="12094" hidden="1"/>
    <row r="12095" hidden="1"/>
    <row r="12096" hidden="1"/>
    <row r="12097" hidden="1"/>
    <row r="12098" hidden="1"/>
    <row r="12099" hidden="1"/>
    <row r="12100" hidden="1"/>
    <row r="12101" hidden="1"/>
    <row r="12102" hidden="1"/>
    <row r="12103" hidden="1"/>
    <row r="12104" hidden="1"/>
    <row r="12105" hidden="1"/>
    <row r="12106" hidden="1"/>
    <row r="12107" hidden="1"/>
    <row r="12108" hidden="1"/>
    <row r="12109" hidden="1"/>
    <row r="12110" hidden="1"/>
    <row r="12111" hidden="1"/>
    <row r="12112" hidden="1"/>
    <row r="12113" hidden="1"/>
    <row r="12114" hidden="1"/>
    <row r="12115" hidden="1"/>
    <row r="12116" hidden="1"/>
    <row r="12117" hidden="1"/>
    <row r="12118" hidden="1"/>
    <row r="12119" hidden="1"/>
    <row r="12120" hidden="1"/>
    <row r="12121" hidden="1"/>
    <row r="12122" hidden="1"/>
    <row r="12123" hidden="1"/>
    <row r="12124" hidden="1"/>
    <row r="12125" hidden="1"/>
    <row r="12126" hidden="1"/>
    <row r="12127" hidden="1"/>
    <row r="12128" hidden="1"/>
    <row r="12129" hidden="1"/>
    <row r="12130" hidden="1"/>
    <row r="12131" hidden="1"/>
    <row r="12132" hidden="1"/>
    <row r="12133" hidden="1"/>
    <row r="12134" hidden="1"/>
    <row r="12135" hidden="1"/>
    <row r="12136" hidden="1"/>
    <row r="12137" hidden="1"/>
    <row r="12138" hidden="1"/>
    <row r="12139" hidden="1"/>
    <row r="12140" hidden="1"/>
    <row r="12141" hidden="1"/>
    <row r="12142" hidden="1"/>
    <row r="12143" hidden="1"/>
    <row r="12144" hidden="1"/>
    <row r="12145" hidden="1"/>
    <row r="12146" hidden="1"/>
    <row r="12147" hidden="1"/>
    <row r="12148" hidden="1"/>
    <row r="12149" hidden="1"/>
    <row r="12150" hidden="1"/>
    <row r="12151" hidden="1"/>
    <row r="12152" hidden="1"/>
    <row r="12153" hidden="1"/>
    <row r="12154" hidden="1"/>
    <row r="12155" hidden="1"/>
    <row r="12156" hidden="1"/>
    <row r="12157" hidden="1"/>
    <row r="12158" hidden="1"/>
    <row r="12159" hidden="1"/>
    <row r="12160" hidden="1"/>
    <row r="12161" hidden="1"/>
    <row r="12162" hidden="1"/>
    <row r="12163" hidden="1"/>
    <row r="12164" hidden="1"/>
    <row r="12165" hidden="1"/>
    <row r="12166" hidden="1"/>
    <row r="12167" hidden="1"/>
    <row r="12168" hidden="1"/>
    <row r="12169" hidden="1"/>
    <row r="12170" hidden="1"/>
    <row r="12171" hidden="1"/>
    <row r="12172" hidden="1"/>
    <row r="12173" hidden="1"/>
    <row r="12174" hidden="1"/>
    <row r="12175" hidden="1"/>
    <row r="12176" hidden="1"/>
    <row r="12177" hidden="1"/>
    <row r="12178" hidden="1"/>
    <row r="12179" hidden="1"/>
    <row r="12180" hidden="1"/>
    <row r="12181" hidden="1"/>
    <row r="12182" hidden="1"/>
    <row r="12183" hidden="1"/>
    <row r="12184" hidden="1"/>
    <row r="12185" hidden="1"/>
    <row r="12186" hidden="1"/>
    <row r="12187" hidden="1"/>
    <row r="12188" hidden="1"/>
    <row r="12189" hidden="1"/>
    <row r="12190" hidden="1"/>
    <row r="12191" hidden="1"/>
    <row r="12192" hidden="1"/>
    <row r="12193" hidden="1"/>
    <row r="12194" hidden="1"/>
    <row r="12195" hidden="1"/>
    <row r="12196" hidden="1"/>
    <row r="12197" hidden="1"/>
    <row r="12198" hidden="1"/>
    <row r="12199" hidden="1"/>
    <row r="12200" hidden="1"/>
    <row r="12201" hidden="1"/>
    <row r="12202" hidden="1"/>
    <row r="12203" hidden="1"/>
    <row r="12204" hidden="1"/>
    <row r="12205" hidden="1"/>
    <row r="12206" hidden="1"/>
    <row r="12207" hidden="1"/>
    <row r="12208" hidden="1"/>
    <row r="12209" hidden="1"/>
    <row r="12210" hidden="1"/>
    <row r="12211" hidden="1"/>
    <row r="12212" hidden="1"/>
    <row r="12213" hidden="1"/>
    <row r="12214" hidden="1"/>
    <row r="12215" hidden="1"/>
    <row r="12216" hidden="1"/>
    <row r="12217" hidden="1"/>
    <row r="12218" hidden="1"/>
    <row r="12219" hidden="1"/>
    <row r="12220" hidden="1"/>
    <row r="12221" hidden="1"/>
    <row r="12222" hidden="1"/>
    <row r="12223" hidden="1"/>
    <row r="12224" hidden="1"/>
    <row r="12225" hidden="1"/>
    <row r="12226" hidden="1"/>
    <row r="12227" hidden="1"/>
    <row r="12228" hidden="1"/>
    <row r="12229" hidden="1"/>
    <row r="12230" hidden="1"/>
    <row r="12231" hidden="1"/>
    <row r="12232" hidden="1"/>
    <row r="12233" hidden="1"/>
    <row r="12234" hidden="1"/>
    <row r="12235" hidden="1"/>
    <row r="12236" hidden="1"/>
    <row r="12237" hidden="1"/>
    <row r="12238" hidden="1"/>
    <row r="12239" hidden="1"/>
    <row r="12240" hidden="1"/>
    <row r="12241" hidden="1"/>
    <row r="12242" hidden="1"/>
    <row r="12243" hidden="1"/>
    <row r="12244" hidden="1"/>
    <row r="12245" hidden="1"/>
    <row r="12246" hidden="1"/>
    <row r="12247" hidden="1"/>
    <row r="12248" hidden="1"/>
    <row r="12249" hidden="1"/>
    <row r="12250" hidden="1"/>
    <row r="12251" hidden="1"/>
    <row r="12252" hidden="1"/>
    <row r="12253" hidden="1"/>
    <row r="12254" hidden="1"/>
    <row r="12255" hidden="1"/>
    <row r="12256" hidden="1"/>
    <row r="12257" hidden="1"/>
    <row r="12258" hidden="1"/>
    <row r="12259" hidden="1"/>
    <row r="12260" hidden="1"/>
    <row r="12261" hidden="1"/>
    <row r="12262" hidden="1"/>
    <row r="12263" hidden="1"/>
    <row r="12264" hidden="1"/>
    <row r="12265" hidden="1"/>
    <row r="12266" hidden="1"/>
    <row r="12267" hidden="1"/>
    <row r="12268" hidden="1"/>
    <row r="12269" hidden="1"/>
    <row r="12270" hidden="1"/>
    <row r="12271" hidden="1"/>
    <row r="12272" hidden="1"/>
    <row r="12273" hidden="1"/>
    <row r="12274" hidden="1"/>
    <row r="12275" hidden="1"/>
    <row r="12276" hidden="1"/>
    <row r="12277" hidden="1"/>
    <row r="12278" hidden="1"/>
    <row r="12279" hidden="1"/>
    <row r="12280" hidden="1"/>
    <row r="12281" hidden="1"/>
    <row r="12282" hidden="1"/>
    <row r="12283" hidden="1"/>
    <row r="12284" hidden="1"/>
    <row r="12285" hidden="1"/>
    <row r="12286" hidden="1"/>
    <row r="12287" hidden="1"/>
    <row r="12288" hidden="1"/>
    <row r="12289" hidden="1"/>
    <row r="12290" hidden="1"/>
    <row r="12291" hidden="1"/>
    <row r="12292" hidden="1"/>
    <row r="12293" hidden="1"/>
    <row r="12294" hidden="1"/>
    <row r="12295" hidden="1"/>
    <row r="12296" hidden="1"/>
    <row r="12297" hidden="1"/>
    <row r="12298" hidden="1"/>
    <row r="12299" hidden="1"/>
    <row r="12300" hidden="1"/>
    <row r="12301" hidden="1"/>
    <row r="12302" hidden="1"/>
    <row r="12303" hidden="1"/>
    <row r="12304" hidden="1"/>
    <row r="12305" hidden="1"/>
    <row r="12306" hidden="1"/>
    <row r="12307" hidden="1"/>
    <row r="12308" hidden="1"/>
    <row r="12309" hidden="1"/>
    <row r="12310" hidden="1"/>
    <row r="12311" hidden="1"/>
    <row r="12312" hidden="1"/>
    <row r="12313" hidden="1"/>
    <row r="12314" hidden="1"/>
    <row r="12315" hidden="1"/>
    <row r="12316" hidden="1"/>
    <row r="12317" hidden="1"/>
    <row r="12318" hidden="1"/>
    <row r="12319" hidden="1"/>
    <row r="12320" hidden="1"/>
    <row r="12321" hidden="1"/>
    <row r="12322" hidden="1"/>
    <row r="12323" hidden="1"/>
    <row r="12324" hidden="1"/>
    <row r="12325" hidden="1"/>
    <row r="12326" hidden="1"/>
    <row r="12327" hidden="1"/>
    <row r="12328" hidden="1"/>
    <row r="12329" hidden="1"/>
    <row r="12330" hidden="1"/>
    <row r="12331" hidden="1"/>
    <row r="12332" hidden="1"/>
    <row r="12333" hidden="1"/>
    <row r="12334" hidden="1"/>
    <row r="12335" hidden="1"/>
    <row r="12336" hidden="1"/>
    <row r="12337" hidden="1"/>
    <row r="12338" hidden="1"/>
    <row r="12339" hidden="1"/>
    <row r="12340" hidden="1"/>
    <row r="12341" hidden="1"/>
    <row r="12342" hidden="1"/>
    <row r="12343" hidden="1"/>
    <row r="12344" hidden="1"/>
    <row r="12345" hidden="1"/>
    <row r="12346" hidden="1"/>
    <row r="12347" hidden="1"/>
    <row r="12348" hidden="1"/>
    <row r="12349" hidden="1"/>
    <row r="12350" hidden="1"/>
    <row r="12351" hidden="1"/>
    <row r="12352" hidden="1"/>
    <row r="12353" hidden="1"/>
    <row r="12354" hidden="1"/>
    <row r="12355" hidden="1"/>
    <row r="12356" hidden="1"/>
    <row r="12357" hidden="1"/>
    <row r="12358" hidden="1"/>
    <row r="12359" hidden="1"/>
    <row r="12360" hidden="1"/>
    <row r="12361" hidden="1"/>
    <row r="12362" hidden="1"/>
    <row r="12363" hidden="1"/>
    <row r="12364" hidden="1"/>
    <row r="12365" hidden="1"/>
    <row r="12366" hidden="1"/>
    <row r="12367" hidden="1"/>
    <row r="12368" hidden="1"/>
    <row r="12369" hidden="1"/>
    <row r="12370" hidden="1"/>
    <row r="12371" hidden="1"/>
    <row r="12372" hidden="1"/>
    <row r="12373" hidden="1"/>
    <row r="12374" hidden="1"/>
    <row r="12375" hidden="1"/>
    <row r="12376" hidden="1"/>
    <row r="12377" hidden="1"/>
    <row r="12378" hidden="1"/>
    <row r="12379" hidden="1"/>
    <row r="12380" hidden="1"/>
    <row r="12381" hidden="1"/>
    <row r="12382" hidden="1"/>
    <row r="12383" hidden="1"/>
    <row r="12384" hidden="1"/>
    <row r="12385" hidden="1"/>
    <row r="12386" hidden="1"/>
    <row r="12387" hidden="1"/>
    <row r="12388" hidden="1"/>
    <row r="12389" hidden="1"/>
    <row r="12390" hidden="1"/>
    <row r="12391" hidden="1"/>
    <row r="12392" hidden="1"/>
    <row r="12393" hidden="1"/>
    <row r="12394" hidden="1"/>
    <row r="12395" hidden="1"/>
    <row r="12396" hidden="1"/>
    <row r="12397" hidden="1"/>
    <row r="12398" hidden="1"/>
    <row r="12399" hidden="1"/>
    <row r="12400" hidden="1"/>
    <row r="12401" hidden="1"/>
    <row r="12402" hidden="1"/>
    <row r="12403" hidden="1"/>
    <row r="12404" hidden="1"/>
    <row r="12405" hidden="1"/>
    <row r="12406" hidden="1"/>
    <row r="12407" hidden="1"/>
    <row r="12408" hidden="1"/>
    <row r="12409" hidden="1"/>
    <row r="12410" hidden="1"/>
    <row r="12411" hidden="1"/>
    <row r="12412" hidden="1"/>
    <row r="12413" hidden="1"/>
    <row r="12414" hidden="1"/>
    <row r="12415" hidden="1"/>
    <row r="12416" hidden="1"/>
    <row r="12417" hidden="1"/>
    <row r="12418" hidden="1"/>
    <row r="12419" hidden="1"/>
    <row r="12420" hidden="1"/>
    <row r="12421" hidden="1"/>
    <row r="12422" hidden="1"/>
    <row r="12423" hidden="1"/>
    <row r="12424" hidden="1"/>
    <row r="12425" hidden="1"/>
    <row r="12426" hidden="1"/>
    <row r="12427" hidden="1"/>
    <row r="12428" hidden="1"/>
    <row r="12429" hidden="1"/>
    <row r="12430" hidden="1"/>
    <row r="12431" hidden="1"/>
    <row r="12432" hidden="1"/>
    <row r="12433" hidden="1"/>
    <row r="12434" hidden="1"/>
    <row r="12435" hidden="1"/>
    <row r="12436" hidden="1"/>
    <row r="12437" hidden="1"/>
    <row r="12438" hidden="1"/>
    <row r="12439" hidden="1"/>
    <row r="12440" hidden="1"/>
    <row r="12441" hidden="1"/>
    <row r="12442" hidden="1"/>
    <row r="12443" hidden="1"/>
    <row r="12444" hidden="1"/>
    <row r="12445" hidden="1"/>
    <row r="12446" hidden="1"/>
    <row r="12447" hidden="1"/>
    <row r="12448" hidden="1"/>
    <row r="12449" hidden="1"/>
    <row r="12450" hidden="1"/>
    <row r="12451" hidden="1"/>
    <row r="12452" hidden="1"/>
    <row r="12453" hidden="1"/>
    <row r="12454" hidden="1"/>
    <row r="12455" hidden="1"/>
    <row r="12456" hidden="1"/>
    <row r="12457" hidden="1"/>
    <row r="12458" hidden="1"/>
    <row r="12459" hidden="1"/>
    <row r="12460" hidden="1"/>
    <row r="12461" hidden="1"/>
    <row r="12462" hidden="1"/>
    <row r="12463" hidden="1"/>
    <row r="12464" hidden="1"/>
    <row r="12465" hidden="1"/>
    <row r="12466" hidden="1"/>
    <row r="12467" hidden="1"/>
    <row r="12468" hidden="1"/>
    <row r="12469" hidden="1"/>
    <row r="12470" hidden="1"/>
    <row r="12471" hidden="1"/>
    <row r="12472" hidden="1"/>
    <row r="12473" hidden="1"/>
    <row r="12474" hidden="1"/>
    <row r="12475" hidden="1"/>
    <row r="12476" hidden="1"/>
    <row r="12477" hidden="1"/>
    <row r="12478" hidden="1"/>
    <row r="12479" hidden="1"/>
    <row r="12480" hidden="1"/>
    <row r="12481" hidden="1"/>
    <row r="12482" hidden="1"/>
    <row r="12483" hidden="1"/>
    <row r="12484" hidden="1"/>
    <row r="12485" hidden="1"/>
    <row r="12486" hidden="1"/>
    <row r="12487" hidden="1"/>
    <row r="12488" hidden="1"/>
    <row r="12489" hidden="1"/>
    <row r="12490" hidden="1"/>
    <row r="12491" hidden="1"/>
    <row r="12492" hidden="1"/>
    <row r="12493" hidden="1"/>
    <row r="12494" hidden="1"/>
    <row r="12495" hidden="1"/>
    <row r="12496" hidden="1"/>
    <row r="12497" hidden="1"/>
    <row r="12498" hidden="1"/>
    <row r="12499" hidden="1"/>
    <row r="12500" hidden="1"/>
    <row r="12501" hidden="1"/>
    <row r="12502" hidden="1"/>
    <row r="12503" hidden="1"/>
    <row r="12504" hidden="1"/>
    <row r="12505" hidden="1"/>
    <row r="12506" hidden="1"/>
    <row r="12507" hidden="1"/>
    <row r="12508" hidden="1"/>
    <row r="12509" hidden="1"/>
    <row r="12510" hidden="1"/>
    <row r="12511" hidden="1"/>
    <row r="12512" hidden="1"/>
    <row r="12513" hidden="1"/>
    <row r="12514" hidden="1"/>
    <row r="12515" hidden="1"/>
    <row r="12516" hidden="1"/>
    <row r="12517" hidden="1"/>
    <row r="12518" hidden="1"/>
    <row r="12519" hidden="1"/>
    <row r="12520" hidden="1"/>
    <row r="12521" hidden="1"/>
    <row r="12522" hidden="1"/>
    <row r="12523" hidden="1"/>
    <row r="12524" hidden="1"/>
    <row r="12525" hidden="1"/>
    <row r="12526" hidden="1"/>
    <row r="12527" hidden="1"/>
    <row r="12528" hidden="1"/>
    <row r="12529" hidden="1"/>
    <row r="12530" hidden="1"/>
    <row r="12531" hidden="1"/>
    <row r="12532" hidden="1"/>
    <row r="12533" hidden="1"/>
    <row r="12534" hidden="1"/>
    <row r="12535" hidden="1"/>
    <row r="12536" hidden="1"/>
    <row r="12537" hidden="1"/>
    <row r="12538" hidden="1"/>
    <row r="12539" hidden="1"/>
    <row r="12540" hidden="1"/>
    <row r="12541" hidden="1"/>
    <row r="12542" hidden="1"/>
    <row r="12543" hidden="1"/>
    <row r="12544" hidden="1"/>
    <row r="12545" hidden="1"/>
    <row r="12546" hidden="1"/>
    <row r="12547" hidden="1"/>
    <row r="12548" hidden="1"/>
    <row r="12549" hidden="1"/>
    <row r="12550" hidden="1"/>
    <row r="12551" hidden="1"/>
    <row r="12552" hidden="1"/>
    <row r="12553" hidden="1"/>
    <row r="12554" hidden="1"/>
    <row r="12555" hidden="1"/>
    <row r="12556" hidden="1"/>
    <row r="12557" hidden="1"/>
    <row r="12558" hidden="1"/>
    <row r="12559" hidden="1"/>
    <row r="12560" hidden="1"/>
    <row r="12561" hidden="1"/>
    <row r="12562" hidden="1"/>
    <row r="12563" hidden="1"/>
    <row r="12564" hidden="1"/>
    <row r="12565" hidden="1"/>
    <row r="12566" hidden="1"/>
    <row r="12567" hidden="1"/>
    <row r="12568" hidden="1"/>
    <row r="12569" hidden="1"/>
    <row r="12570" hidden="1"/>
    <row r="12571" hidden="1"/>
    <row r="12572" hidden="1"/>
    <row r="12573" hidden="1"/>
    <row r="12574" hidden="1"/>
    <row r="12575" hidden="1"/>
    <row r="12576" hidden="1"/>
    <row r="12577" hidden="1"/>
    <row r="12578" hidden="1"/>
    <row r="12579" hidden="1"/>
    <row r="12580" hidden="1"/>
    <row r="12581" hidden="1"/>
    <row r="12582" hidden="1"/>
    <row r="12583" hidden="1"/>
    <row r="12584" hidden="1"/>
    <row r="12585" hidden="1"/>
    <row r="12586" hidden="1"/>
    <row r="12587" hidden="1"/>
    <row r="12588" hidden="1"/>
    <row r="12589" hidden="1"/>
    <row r="12590" hidden="1"/>
    <row r="12591" hidden="1"/>
    <row r="12592" hidden="1"/>
    <row r="12593" hidden="1"/>
    <row r="12594" hidden="1"/>
    <row r="12595" hidden="1"/>
    <row r="12596" hidden="1"/>
    <row r="12597" hidden="1"/>
    <row r="12598" hidden="1"/>
    <row r="12599" hidden="1"/>
    <row r="12600" hidden="1"/>
    <row r="12601" hidden="1"/>
    <row r="12602" hidden="1"/>
    <row r="12603" hidden="1"/>
    <row r="12604" hidden="1"/>
    <row r="12605" hidden="1"/>
    <row r="12606" hidden="1"/>
    <row r="12607" hidden="1"/>
    <row r="12608" hidden="1"/>
    <row r="12609" hidden="1"/>
    <row r="12610" hidden="1"/>
    <row r="12611" hidden="1"/>
    <row r="12612" hidden="1"/>
    <row r="12613" hidden="1"/>
    <row r="12614" hidden="1"/>
    <row r="12615" hidden="1"/>
    <row r="12616" hidden="1"/>
    <row r="12617" hidden="1"/>
    <row r="12618" hidden="1"/>
    <row r="12619" hidden="1"/>
    <row r="12620" hidden="1"/>
    <row r="12621" hidden="1"/>
    <row r="12622" hidden="1"/>
    <row r="12623" hidden="1"/>
    <row r="12624" hidden="1"/>
    <row r="12625" hidden="1"/>
    <row r="12626" hidden="1"/>
    <row r="12627" hidden="1"/>
    <row r="12628" hidden="1"/>
    <row r="12629" hidden="1"/>
    <row r="12630" hidden="1"/>
    <row r="12631" hidden="1"/>
    <row r="12632" hidden="1"/>
    <row r="12633" hidden="1"/>
    <row r="12634" hidden="1"/>
    <row r="12635" hidden="1"/>
    <row r="12636" hidden="1"/>
    <row r="12637" hidden="1"/>
    <row r="12638" hidden="1"/>
    <row r="12639" hidden="1"/>
    <row r="12640" hidden="1"/>
    <row r="12641" hidden="1"/>
    <row r="12642" hidden="1"/>
    <row r="12643" hidden="1"/>
    <row r="12644" hidden="1"/>
    <row r="12645" hidden="1"/>
    <row r="12646" hidden="1"/>
    <row r="12647" hidden="1"/>
    <row r="12648" hidden="1"/>
    <row r="12649" hidden="1"/>
    <row r="12650" hidden="1"/>
    <row r="12651" hidden="1"/>
    <row r="12652" hidden="1"/>
    <row r="12653" hidden="1"/>
    <row r="12654" hidden="1"/>
    <row r="12655" hidden="1"/>
    <row r="12656" hidden="1"/>
    <row r="12657" hidden="1"/>
    <row r="12658" hidden="1"/>
    <row r="12659" hidden="1"/>
    <row r="12660" hidden="1"/>
    <row r="12661" hidden="1"/>
    <row r="12662" hidden="1"/>
    <row r="12663" hidden="1"/>
    <row r="12664" hidden="1"/>
    <row r="12665" hidden="1"/>
    <row r="12666" hidden="1"/>
    <row r="12667" hidden="1"/>
    <row r="12668" hidden="1"/>
    <row r="12669" hidden="1"/>
    <row r="12670" hidden="1"/>
    <row r="12671" hidden="1"/>
    <row r="12672" hidden="1"/>
    <row r="12673" hidden="1"/>
    <row r="12674" hidden="1"/>
    <row r="12675" hidden="1"/>
    <row r="12676" hidden="1"/>
    <row r="12677" hidden="1"/>
    <row r="12678" hidden="1"/>
    <row r="12679" hidden="1"/>
    <row r="12680" hidden="1"/>
    <row r="12681" hidden="1"/>
    <row r="12682" hidden="1"/>
    <row r="12683" hidden="1"/>
    <row r="12684" hidden="1"/>
    <row r="12685" hidden="1"/>
    <row r="12686" hidden="1"/>
    <row r="12687" hidden="1"/>
    <row r="12688" hidden="1"/>
    <row r="12689" hidden="1"/>
    <row r="12690" hidden="1"/>
    <row r="12691" hidden="1"/>
    <row r="12692" hidden="1"/>
    <row r="12693" hidden="1"/>
    <row r="12694" hidden="1"/>
    <row r="12695" hidden="1"/>
    <row r="12696" hidden="1"/>
    <row r="12697" hidden="1"/>
    <row r="12698" hidden="1"/>
    <row r="12699" hidden="1"/>
    <row r="12700" hidden="1"/>
    <row r="12701" hidden="1"/>
    <row r="12702" hidden="1"/>
    <row r="12703" hidden="1"/>
    <row r="12704" hidden="1"/>
    <row r="12705" hidden="1"/>
    <row r="12706" hidden="1"/>
    <row r="12707" hidden="1"/>
    <row r="12708" hidden="1"/>
    <row r="12709" hidden="1"/>
    <row r="12710" hidden="1"/>
    <row r="12711" hidden="1"/>
    <row r="12712" hidden="1"/>
    <row r="12713" hidden="1"/>
    <row r="12714" hidden="1"/>
    <row r="12715" hidden="1"/>
    <row r="12716" hidden="1"/>
    <row r="12717" hidden="1"/>
    <row r="12718" hidden="1"/>
    <row r="12719" hidden="1"/>
    <row r="12720" hidden="1"/>
    <row r="12721" hidden="1"/>
    <row r="12722" hidden="1"/>
    <row r="12723" hidden="1"/>
    <row r="12724" hidden="1"/>
    <row r="12725" hidden="1"/>
    <row r="12726" hidden="1"/>
    <row r="12727" hidden="1"/>
    <row r="12728" hidden="1"/>
    <row r="12729" hidden="1"/>
    <row r="12730" hidden="1"/>
    <row r="12731" hidden="1"/>
    <row r="12732" hidden="1"/>
    <row r="12733" hidden="1"/>
    <row r="12734" hidden="1"/>
    <row r="12735" hidden="1"/>
    <row r="12736" hidden="1"/>
    <row r="12737" hidden="1"/>
    <row r="12738" hidden="1"/>
    <row r="12739" hidden="1"/>
    <row r="12740" hidden="1"/>
    <row r="12741" hidden="1"/>
    <row r="12742" hidden="1"/>
    <row r="12743" hidden="1"/>
    <row r="12744" hidden="1"/>
    <row r="12745" hidden="1"/>
    <row r="12746" hidden="1"/>
    <row r="12747" hidden="1"/>
    <row r="12748" hidden="1"/>
    <row r="12749" hidden="1"/>
    <row r="12750" hidden="1"/>
    <row r="12751" hidden="1"/>
    <row r="12752" hidden="1"/>
    <row r="12753" hidden="1"/>
    <row r="12754" hidden="1"/>
    <row r="12755" hidden="1"/>
    <row r="12756" hidden="1"/>
    <row r="12757" hidden="1"/>
    <row r="12758" hidden="1"/>
    <row r="12759" hidden="1"/>
    <row r="12760" hidden="1"/>
    <row r="12761" hidden="1"/>
    <row r="12762" hidden="1"/>
    <row r="12763" hidden="1"/>
    <row r="12764" hidden="1"/>
    <row r="12765" hidden="1"/>
    <row r="12766" hidden="1"/>
    <row r="12767" hidden="1"/>
    <row r="12768" hidden="1"/>
    <row r="12769" hidden="1"/>
    <row r="12770" hidden="1"/>
    <row r="12771" hidden="1"/>
    <row r="12772" hidden="1"/>
    <row r="12773" hidden="1"/>
    <row r="12774" hidden="1"/>
    <row r="12775" hidden="1"/>
    <row r="12776" hidden="1"/>
    <row r="12777" hidden="1"/>
    <row r="12778" hidden="1"/>
    <row r="12779" hidden="1"/>
    <row r="12780" hidden="1"/>
    <row r="12781" hidden="1"/>
    <row r="12782" hidden="1"/>
    <row r="12783" hidden="1"/>
    <row r="12784" hidden="1"/>
    <row r="12785" hidden="1"/>
    <row r="12786" hidden="1"/>
    <row r="12787" hidden="1"/>
    <row r="12788" hidden="1"/>
    <row r="12789" hidden="1"/>
    <row r="12790" hidden="1"/>
    <row r="12791" hidden="1"/>
    <row r="12792" hidden="1"/>
    <row r="12793" hidden="1"/>
    <row r="12794" hidden="1"/>
    <row r="12795" hidden="1"/>
    <row r="12796" hidden="1"/>
    <row r="12797" hidden="1"/>
    <row r="12798" hidden="1"/>
    <row r="12799" hidden="1"/>
    <row r="12800" hidden="1"/>
    <row r="12801" hidden="1"/>
    <row r="12802" hidden="1"/>
    <row r="12803" hidden="1"/>
    <row r="12804" hidden="1"/>
    <row r="12805" hidden="1"/>
    <row r="12806" hidden="1"/>
    <row r="12807" hidden="1"/>
    <row r="12808" hidden="1"/>
    <row r="12809" hidden="1"/>
    <row r="12810" hidden="1"/>
    <row r="12811" hidden="1"/>
    <row r="12812" hidden="1"/>
    <row r="12813" hidden="1"/>
    <row r="12814" hidden="1"/>
    <row r="12815" hidden="1"/>
    <row r="12816" hidden="1"/>
    <row r="12817" hidden="1"/>
    <row r="12818" hidden="1"/>
    <row r="12819" hidden="1"/>
    <row r="12820" hidden="1"/>
    <row r="12821" hidden="1"/>
    <row r="12822" hidden="1"/>
    <row r="12823" hidden="1"/>
    <row r="12824" hidden="1"/>
    <row r="12825" hidden="1"/>
    <row r="12826" hidden="1"/>
    <row r="12827" hidden="1"/>
    <row r="12828" hidden="1"/>
    <row r="12829" hidden="1"/>
    <row r="12830" hidden="1"/>
    <row r="12831" hidden="1"/>
    <row r="12832" hidden="1"/>
    <row r="12833" hidden="1"/>
    <row r="12834" hidden="1"/>
    <row r="12835" hidden="1"/>
    <row r="12836" hidden="1"/>
    <row r="12837" hidden="1"/>
    <row r="12838" hidden="1"/>
    <row r="12839" hidden="1"/>
    <row r="12840" hidden="1"/>
    <row r="12841" hidden="1"/>
    <row r="12842" hidden="1"/>
    <row r="12843" hidden="1"/>
    <row r="12844" hidden="1"/>
    <row r="12845" hidden="1"/>
    <row r="12846" hidden="1"/>
    <row r="12847" hidden="1"/>
    <row r="12848" hidden="1"/>
    <row r="12849" hidden="1"/>
    <row r="12850" hidden="1"/>
    <row r="12851" hidden="1"/>
    <row r="12852" hidden="1"/>
    <row r="12853" hidden="1"/>
    <row r="12854" hidden="1"/>
    <row r="12855" hidden="1"/>
    <row r="12856" hidden="1"/>
    <row r="12857" hidden="1"/>
    <row r="12858" hidden="1"/>
    <row r="12859" hidden="1"/>
    <row r="12860" hidden="1"/>
    <row r="12861" hidden="1"/>
    <row r="12862" hidden="1"/>
    <row r="12863" hidden="1"/>
    <row r="12864" hidden="1"/>
    <row r="12865" hidden="1"/>
    <row r="12866" hidden="1"/>
    <row r="12867" hidden="1"/>
    <row r="12868" hidden="1"/>
    <row r="12869" hidden="1"/>
    <row r="12870" hidden="1"/>
    <row r="12871" hidden="1"/>
    <row r="12872" hidden="1"/>
    <row r="12873" hidden="1"/>
    <row r="12874" hidden="1"/>
    <row r="12875" hidden="1"/>
    <row r="12876" hidden="1"/>
    <row r="12877" hidden="1"/>
    <row r="12878" hidden="1"/>
    <row r="12879" hidden="1"/>
    <row r="12880" hidden="1"/>
    <row r="12881" hidden="1"/>
    <row r="12882" hidden="1"/>
    <row r="12883" hidden="1"/>
    <row r="12884" hidden="1"/>
    <row r="12885" hidden="1"/>
    <row r="12886" hidden="1"/>
    <row r="12887" hidden="1"/>
    <row r="12888" hidden="1"/>
    <row r="12889" hidden="1"/>
    <row r="12890" hidden="1"/>
    <row r="12891" hidden="1"/>
    <row r="12892" hidden="1"/>
    <row r="12893" hidden="1"/>
    <row r="12894" hidden="1"/>
    <row r="12895" hidden="1"/>
    <row r="12896" hidden="1"/>
    <row r="12897" hidden="1"/>
    <row r="12898" hidden="1"/>
    <row r="12899" hidden="1"/>
    <row r="12900" hidden="1"/>
    <row r="12901" hidden="1"/>
    <row r="12902" hidden="1"/>
    <row r="12903" hidden="1"/>
    <row r="12904" hidden="1"/>
    <row r="12905" hidden="1"/>
    <row r="12906" hidden="1"/>
    <row r="12907" hidden="1"/>
    <row r="12908" hidden="1"/>
    <row r="12909" hidden="1"/>
    <row r="12910" hidden="1"/>
    <row r="12911" hidden="1"/>
    <row r="12912" hidden="1"/>
    <row r="12913" hidden="1"/>
    <row r="12914" hidden="1"/>
    <row r="12915" hidden="1"/>
    <row r="12916" hidden="1"/>
    <row r="12917" hidden="1"/>
    <row r="12918" hidden="1"/>
    <row r="12919" hidden="1"/>
    <row r="12920" hidden="1"/>
    <row r="12921" hidden="1"/>
    <row r="12922" hidden="1"/>
    <row r="12923" hidden="1"/>
    <row r="12924" hidden="1"/>
    <row r="12925" hidden="1"/>
    <row r="12926" hidden="1"/>
    <row r="12927" hidden="1"/>
    <row r="12928" hidden="1"/>
    <row r="12929" hidden="1"/>
    <row r="12930" hidden="1"/>
    <row r="12931" hidden="1"/>
    <row r="12932" hidden="1"/>
    <row r="12933" hidden="1"/>
    <row r="12934" hidden="1"/>
    <row r="12935" hidden="1"/>
    <row r="12936" hidden="1"/>
    <row r="12937" hidden="1"/>
    <row r="12938" hidden="1"/>
    <row r="12939" hidden="1"/>
    <row r="12940" hidden="1"/>
    <row r="12941" hidden="1"/>
    <row r="12942" hidden="1"/>
    <row r="12943" hidden="1"/>
    <row r="12944" hidden="1"/>
    <row r="12945" hidden="1"/>
    <row r="12946" hidden="1"/>
    <row r="12947" hidden="1"/>
    <row r="12948" hidden="1"/>
    <row r="12949" hidden="1"/>
    <row r="12950" hidden="1"/>
    <row r="12951" hidden="1"/>
    <row r="12952" hidden="1"/>
    <row r="12953" hidden="1"/>
    <row r="12954" hidden="1"/>
    <row r="12955" hidden="1"/>
    <row r="12956" hidden="1"/>
    <row r="12957" hidden="1"/>
    <row r="12958" hidden="1"/>
    <row r="12959" hidden="1"/>
    <row r="12960" hidden="1"/>
    <row r="12961" hidden="1"/>
    <row r="12962" hidden="1"/>
    <row r="12963" hidden="1"/>
    <row r="12964" hidden="1"/>
    <row r="12965" hidden="1"/>
    <row r="12966" hidden="1"/>
    <row r="12967" hidden="1"/>
    <row r="12968" hidden="1"/>
    <row r="12969" hidden="1"/>
    <row r="12970" hidden="1"/>
    <row r="12971" hidden="1"/>
    <row r="12972" hidden="1"/>
    <row r="12973" hidden="1"/>
    <row r="12974" hidden="1"/>
    <row r="12975" hidden="1"/>
    <row r="12976" hidden="1"/>
    <row r="12977" hidden="1"/>
    <row r="12978" hidden="1"/>
    <row r="12979" hidden="1"/>
    <row r="12980" hidden="1"/>
    <row r="12981" hidden="1"/>
    <row r="12982" hidden="1"/>
    <row r="12983" hidden="1"/>
    <row r="12984" hidden="1"/>
    <row r="12985" hidden="1"/>
    <row r="12986" hidden="1"/>
    <row r="12987" hidden="1"/>
    <row r="12988" hidden="1"/>
    <row r="12989" hidden="1"/>
    <row r="12990" hidden="1"/>
    <row r="12991" hidden="1"/>
    <row r="12992" hidden="1"/>
    <row r="12993" hidden="1"/>
    <row r="12994" hidden="1"/>
    <row r="12995" hidden="1"/>
    <row r="12996" hidden="1"/>
    <row r="12997" hidden="1"/>
    <row r="12998" hidden="1"/>
    <row r="12999" hidden="1"/>
    <row r="13000" hidden="1"/>
    <row r="13001" hidden="1"/>
    <row r="13002" hidden="1"/>
    <row r="13003" hidden="1"/>
    <row r="13004" hidden="1"/>
    <row r="13005" hidden="1"/>
    <row r="13006" hidden="1"/>
    <row r="13007" hidden="1"/>
    <row r="13008" hidden="1"/>
    <row r="13009" hidden="1"/>
    <row r="13010" hidden="1"/>
    <row r="13011" hidden="1"/>
    <row r="13012" hidden="1"/>
    <row r="13013" hidden="1"/>
    <row r="13014" hidden="1"/>
    <row r="13015" hidden="1"/>
    <row r="13016" hidden="1"/>
    <row r="13017" hidden="1"/>
    <row r="13018" hidden="1"/>
    <row r="13019" hidden="1"/>
    <row r="13020" hidden="1"/>
    <row r="13021" hidden="1"/>
    <row r="13022" hidden="1"/>
    <row r="13023" hidden="1"/>
    <row r="13024" hidden="1"/>
    <row r="13025" hidden="1"/>
    <row r="13026" hidden="1"/>
    <row r="13027" hidden="1"/>
    <row r="13028" hidden="1"/>
    <row r="13029" hidden="1"/>
    <row r="13030" hidden="1"/>
    <row r="13031" hidden="1"/>
    <row r="13032" hidden="1"/>
    <row r="13033" hidden="1"/>
    <row r="13034" hidden="1"/>
    <row r="13035" hidden="1"/>
    <row r="13036" hidden="1"/>
    <row r="13037" hidden="1"/>
    <row r="13038" hidden="1"/>
    <row r="13039" hidden="1"/>
    <row r="13040" hidden="1"/>
    <row r="13041" hidden="1"/>
    <row r="13042" hidden="1"/>
    <row r="13043" hidden="1"/>
    <row r="13044" hidden="1"/>
    <row r="13045" hidden="1"/>
    <row r="13046" hidden="1"/>
    <row r="13047" hidden="1"/>
    <row r="13048" hidden="1"/>
    <row r="13049" hidden="1"/>
    <row r="13050" hidden="1"/>
    <row r="13051" hidden="1"/>
    <row r="13052" hidden="1"/>
    <row r="13053" hidden="1"/>
    <row r="13054" hidden="1"/>
    <row r="13055" hidden="1"/>
    <row r="13056" hidden="1"/>
    <row r="13057" hidden="1"/>
    <row r="13058" hidden="1"/>
    <row r="13059" hidden="1"/>
    <row r="13060" hidden="1"/>
    <row r="13061" hidden="1"/>
    <row r="13062" hidden="1"/>
    <row r="13063" hidden="1"/>
    <row r="13064" hidden="1"/>
    <row r="13065" hidden="1"/>
    <row r="13066" hidden="1"/>
    <row r="13067" hidden="1"/>
    <row r="13068" hidden="1"/>
    <row r="13069" hidden="1"/>
    <row r="13070" hidden="1"/>
    <row r="13071" hidden="1"/>
    <row r="13072" hidden="1"/>
    <row r="13073" hidden="1"/>
    <row r="13074" hidden="1"/>
    <row r="13075" hidden="1"/>
    <row r="13076" hidden="1"/>
    <row r="13077" hidden="1"/>
    <row r="13078" hidden="1"/>
    <row r="13079" hidden="1"/>
    <row r="13080" hidden="1"/>
    <row r="13081" hidden="1"/>
    <row r="13082" hidden="1"/>
    <row r="13083" hidden="1"/>
    <row r="13084" hidden="1"/>
    <row r="13085" hidden="1"/>
    <row r="13086" hidden="1"/>
    <row r="13087" hidden="1"/>
    <row r="13088" hidden="1"/>
    <row r="13089" hidden="1"/>
    <row r="13090" hidden="1"/>
    <row r="13091" hidden="1"/>
    <row r="13092" hidden="1"/>
    <row r="13093" hidden="1"/>
    <row r="13094" hidden="1"/>
    <row r="13095" hidden="1"/>
    <row r="13096" hidden="1"/>
    <row r="13097" hidden="1"/>
    <row r="13098" hidden="1"/>
    <row r="13099" hidden="1"/>
    <row r="13100" hidden="1"/>
    <row r="13101" hidden="1"/>
    <row r="13102" hidden="1"/>
    <row r="13103" hidden="1"/>
    <row r="13104" hidden="1"/>
    <row r="13105" hidden="1"/>
    <row r="13106" hidden="1"/>
    <row r="13107" hidden="1"/>
    <row r="13108" hidden="1"/>
    <row r="13109" hidden="1"/>
    <row r="13110" hidden="1"/>
    <row r="13111" hidden="1"/>
    <row r="13112" hidden="1"/>
    <row r="13113" hidden="1"/>
    <row r="13114" hidden="1"/>
    <row r="13115" hidden="1"/>
    <row r="13116" hidden="1"/>
    <row r="13117" hidden="1"/>
    <row r="13118" hidden="1"/>
    <row r="13119" hidden="1"/>
    <row r="13120" hidden="1"/>
    <row r="13121" hidden="1"/>
    <row r="13122" hidden="1"/>
    <row r="13123" hidden="1"/>
    <row r="13124" hidden="1"/>
    <row r="13125" hidden="1"/>
    <row r="13126" hidden="1"/>
    <row r="13127" hidden="1"/>
    <row r="13128" hidden="1"/>
    <row r="13129" hidden="1"/>
    <row r="13130" hidden="1"/>
    <row r="13131" hidden="1"/>
    <row r="13132" hidden="1"/>
    <row r="13133" hidden="1"/>
    <row r="13134" hidden="1"/>
    <row r="13135" hidden="1"/>
    <row r="13136" hidden="1"/>
    <row r="13137" hidden="1"/>
    <row r="13138" hidden="1"/>
    <row r="13139" hidden="1"/>
    <row r="13140" hidden="1"/>
    <row r="13141" hidden="1"/>
    <row r="13142" hidden="1"/>
    <row r="13143" hidden="1"/>
    <row r="13144" hidden="1"/>
    <row r="13145" hidden="1"/>
    <row r="13146" hidden="1"/>
    <row r="13147" hidden="1"/>
    <row r="13148" hidden="1"/>
    <row r="13149" hidden="1"/>
    <row r="13150" hidden="1"/>
    <row r="13151" hidden="1"/>
    <row r="13152" hidden="1"/>
    <row r="13153" hidden="1"/>
    <row r="13154" hidden="1"/>
    <row r="13155" hidden="1"/>
    <row r="13156" hidden="1"/>
    <row r="13157" hidden="1"/>
    <row r="13158" hidden="1"/>
    <row r="13159" hidden="1"/>
    <row r="13160" hidden="1"/>
    <row r="13161" hidden="1"/>
    <row r="13162" hidden="1"/>
    <row r="13163" hidden="1"/>
    <row r="13164" hidden="1"/>
    <row r="13165" hidden="1"/>
    <row r="13166" hidden="1"/>
    <row r="13167" hidden="1"/>
    <row r="13168" hidden="1"/>
    <row r="13169" hidden="1"/>
    <row r="13170" hidden="1"/>
    <row r="13171" hidden="1"/>
    <row r="13172" hidden="1"/>
    <row r="13173" hidden="1"/>
    <row r="13174" hidden="1"/>
    <row r="13175" hidden="1"/>
    <row r="13176" hidden="1"/>
    <row r="13177" hidden="1"/>
    <row r="13178" hidden="1"/>
    <row r="13179" hidden="1"/>
    <row r="13180" hidden="1"/>
    <row r="13181" hidden="1"/>
    <row r="13182" hidden="1"/>
    <row r="13183" hidden="1"/>
    <row r="13184" hidden="1"/>
    <row r="13185" hidden="1"/>
    <row r="13186" hidden="1"/>
    <row r="13187" hidden="1"/>
    <row r="13188" hidden="1"/>
    <row r="13189" hidden="1"/>
    <row r="13190" hidden="1"/>
    <row r="13191" hidden="1"/>
    <row r="13192" hidden="1"/>
    <row r="13193" hidden="1"/>
    <row r="13194" hidden="1"/>
    <row r="13195" hidden="1"/>
    <row r="13196" hidden="1"/>
    <row r="13197" hidden="1"/>
    <row r="13198" hidden="1"/>
    <row r="13199" hidden="1"/>
    <row r="13200" hidden="1"/>
    <row r="13201" hidden="1"/>
    <row r="13202" hidden="1"/>
    <row r="13203" hidden="1"/>
    <row r="13204" hidden="1"/>
    <row r="13205" hidden="1"/>
    <row r="13206" hidden="1"/>
    <row r="13207" hidden="1"/>
    <row r="13208" hidden="1"/>
    <row r="13209" hidden="1"/>
    <row r="13210" hidden="1"/>
    <row r="13211" hidden="1"/>
    <row r="13212" hidden="1"/>
    <row r="13213" hidden="1"/>
    <row r="13214" hidden="1"/>
    <row r="13215" hidden="1"/>
    <row r="13216" hidden="1"/>
    <row r="13217" hidden="1"/>
    <row r="13218" hidden="1"/>
    <row r="13219" hidden="1"/>
    <row r="13220" hidden="1"/>
    <row r="13221" hidden="1"/>
    <row r="13222" hidden="1"/>
    <row r="13223" hidden="1"/>
    <row r="13224" hidden="1"/>
    <row r="13225" hidden="1"/>
    <row r="13226" hidden="1"/>
    <row r="13227" hidden="1"/>
    <row r="13228" hidden="1"/>
    <row r="13229" hidden="1"/>
    <row r="13230" hidden="1"/>
    <row r="13231" hidden="1"/>
    <row r="13232" hidden="1"/>
    <row r="13233" hidden="1"/>
    <row r="13234" hidden="1"/>
    <row r="13235" hidden="1"/>
    <row r="13236" hidden="1"/>
    <row r="13237" hidden="1"/>
    <row r="13238" hidden="1"/>
    <row r="13239" hidden="1"/>
    <row r="13240" hidden="1"/>
    <row r="13241" hidden="1"/>
    <row r="13242" hidden="1"/>
    <row r="13243" hidden="1"/>
    <row r="13244" hidden="1"/>
    <row r="13245" hidden="1"/>
    <row r="13246" hidden="1"/>
    <row r="13247" hidden="1"/>
    <row r="13248" hidden="1"/>
    <row r="13249" hidden="1"/>
    <row r="13250" hidden="1"/>
    <row r="13251" hidden="1"/>
    <row r="13252" hidden="1"/>
    <row r="13253" hidden="1"/>
    <row r="13254" hidden="1"/>
    <row r="13255" hidden="1"/>
    <row r="13256" hidden="1"/>
    <row r="13257" hidden="1"/>
    <row r="13258" hidden="1"/>
    <row r="13259" hidden="1"/>
    <row r="13260" hidden="1"/>
    <row r="13261" hidden="1"/>
    <row r="13262" hidden="1"/>
    <row r="13263" hidden="1"/>
    <row r="13264" hidden="1"/>
    <row r="13265" hidden="1"/>
    <row r="13266" hidden="1"/>
    <row r="13267" hidden="1"/>
    <row r="13268" hidden="1"/>
    <row r="13269" hidden="1"/>
    <row r="13270" hidden="1"/>
    <row r="13271" hidden="1"/>
    <row r="13272" hidden="1"/>
    <row r="13273" hidden="1"/>
    <row r="13274" hidden="1"/>
    <row r="13275" hidden="1"/>
    <row r="13276" hidden="1"/>
    <row r="13277" hidden="1"/>
    <row r="13278" hidden="1"/>
    <row r="13279" hidden="1"/>
    <row r="13280" hidden="1"/>
    <row r="13281" hidden="1"/>
    <row r="13282" hidden="1"/>
    <row r="13283" hidden="1"/>
    <row r="13284" hidden="1"/>
    <row r="13285" hidden="1"/>
    <row r="13286" hidden="1"/>
    <row r="13287" hidden="1"/>
    <row r="13288" hidden="1"/>
    <row r="13289" hidden="1"/>
    <row r="13290" hidden="1"/>
    <row r="13291" hidden="1"/>
    <row r="13292" hidden="1"/>
    <row r="13293" hidden="1"/>
    <row r="13294" hidden="1"/>
    <row r="13295" hidden="1"/>
    <row r="13296" hidden="1"/>
    <row r="13297" hidden="1"/>
    <row r="13298" hidden="1"/>
    <row r="13299" hidden="1"/>
    <row r="13300" hidden="1"/>
    <row r="13301" hidden="1"/>
    <row r="13302" hidden="1"/>
    <row r="13303" hidden="1"/>
    <row r="13304" hidden="1"/>
    <row r="13305" hidden="1"/>
    <row r="13306" hidden="1"/>
    <row r="13307" hidden="1"/>
    <row r="13308" hidden="1"/>
    <row r="13309" hidden="1"/>
    <row r="13310" hidden="1"/>
    <row r="13311" hidden="1"/>
    <row r="13312" hidden="1"/>
    <row r="13313" hidden="1"/>
    <row r="13314" hidden="1"/>
    <row r="13315" hidden="1"/>
    <row r="13316" hidden="1"/>
    <row r="13317" hidden="1"/>
    <row r="13318" hidden="1"/>
    <row r="13319" hidden="1"/>
    <row r="13320" hidden="1"/>
    <row r="13321" hidden="1"/>
    <row r="13322" hidden="1"/>
    <row r="13323" hidden="1"/>
    <row r="13324" hidden="1"/>
    <row r="13325" hidden="1"/>
    <row r="13326" hidden="1"/>
    <row r="13327" hidden="1"/>
    <row r="13328" hidden="1"/>
    <row r="13329" hidden="1"/>
    <row r="13330" hidden="1"/>
    <row r="13331" hidden="1"/>
    <row r="13332" hidden="1"/>
    <row r="13333" hidden="1"/>
    <row r="13334" hidden="1"/>
    <row r="13335" hidden="1"/>
    <row r="13336" hidden="1"/>
    <row r="13337" hidden="1"/>
    <row r="13338" hidden="1"/>
    <row r="13339" hidden="1"/>
    <row r="13340" hidden="1"/>
    <row r="13341" hidden="1"/>
    <row r="13342" hidden="1"/>
    <row r="13343" hidden="1"/>
    <row r="13344" hidden="1"/>
    <row r="13345" hidden="1"/>
    <row r="13346" hidden="1"/>
    <row r="13347" hidden="1"/>
    <row r="13348" hidden="1"/>
    <row r="13349" hidden="1"/>
    <row r="13350" hidden="1"/>
    <row r="13351" hidden="1"/>
    <row r="13352" hidden="1"/>
    <row r="13353" hidden="1"/>
    <row r="13354" hidden="1"/>
    <row r="13355" hidden="1"/>
    <row r="13356" hidden="1"/>
    <row r="13357" hidden="1"/>
    <row r="13358" hidden="1"/>
    <row r="13359" hidden="1"/>
    <row r="13360" hidden="1"/>
    <row r="13361" hidden="1"/>
    <row r="13362" hidden="1"/>
    <row r="13363" hidden="1"/>
    <row r="13364" hidden="1"/>
    <row r="13365" hidden="1"/>
    <row r="13366" hidden="1"/>
    <row r="13367" hidden="1"/>
    <row r="13368" hidden="1"/>
    <row r="13369" hidden="1"/>
    <row r="13370" hidden="1"/>
    <row r="13371" hidden="1"/>
    <row r="13372" hidden="1"/>
    <row r="13373" hidden="1"/>
    <row r="13374" hidden="1"/>
    <row r="13375" hidden="1"/>
    <row r="13376" hidden="1"/>
    <row r="13377" hidden="1"/>
    <row r="13378" hidden="1"/>
    <row r="13379" hidden="1"/>
    <row r="13380" hidden="1"/>
    <row r="13381" hidden="1"/>
    <row r="13382" hidden="1"/>
    <row r="13383" hidden="1"/>
    <row r="13384" hidden="1"/>
    <row r="13385" hidden="1"/>
    <row r="13386" hidden="1"/>
    <row r="13387" hidden="1"/>
    <row r="13388" hidden="1"/>
    <row r="13389" hidden="1"/>
    <row r="13390" hidden="1"/>
    <row r="13391" hidden="1"/>
    <row r="13392" hidden="1"/>
    <row r="13393" hidden="1"/>
    <row r="13394" hidden="1"/>
    <row r="13395" hidden="1"/>
    <row r="13396" hidden="1"/>
    <row r="13397" hidden="1"/>
    <row r="13398" hidden="1"/>
    <row r="13399" hidden="1"/>
    <row r="13400" hidden="1"/>
    <row r="13401" hidden="1"/>
    <row r="13402" hidden="1"/>
    <row r="13403" hidden="1"/>
    <row r="13404" hidden="1"/>
    <row r="13405" hidden="1"/>
    <row r="13406" hidden="1"/>
    <row r="13407" hidden="1"/>
    <row r="13408" hidden="1"/>
    <row r="13409" hidden="1"/>
    <row r="13410" hidden="1"/>
    <row r="13411" hidden="1"/>
    <row r="13412" hidden="1"/>
    <row r="13413" hidden="1"/>
    <row r="13414" hidden="1"/>
    <row r="13415" hidden="1"/>
    <row r="13416" hidden="1"/>
    <row r="13417" hidden="1"/>
    <row r="13418" hidden="1"/>
    <row r="13419" hidden="1"/>
    <row r="13420" hidden="1"/>
    <row r="13421" hidden="1"/>
    <row r="13422" hidden="1"/>
    <row r="13423" hidden="1"/>
    <row r="13424" hidden="1"/>
    <row r="13425" hidden="1"/>
    <row r="13426" hidden="1"/>
    <row r="13427" hidden="1"/>
    <row r="13428" hidden="1"/>
    <row r="13429" hidden="1"/>
    <row r="13430" hidden="1"/>
    <row r="13431" hidden="1"/>
    <row r="13432" hidden="1"/>
    <row r="13433" hidden="1"/>
    <row r="13434" hidden="1"/>
    <row r="13435" hidden="1"/>
    <row r="13436" hidden="1"/>
    <row r="13437" hidden="1"/>
    <row r="13438" hidden="1"/>
    <row r="13439" hidden="1"/>
    <row r="13440" hidden="1"/>
    <row r="13441" hidden="1"/>
    <row r="13442" hidden="1"/>
    <row r="13443" hidden="1"/>
    <row r="13444" hidden="1"/>
    <row r="13445" hidden="1"/>
    <row r="13446" hidden="1"/>
    <row r="13447" hidden="1"/>
    <row r="13448" hidden="1"/>
    <row r="13449" hidden="1"/>
    <row r="13450" hidden="1"/>
    <row r="13451" hidden="1"/>
    <row r="13452" hidden="1"/>
    <row r="13453" hidden="1"/>
    <row r="13454" hidden="1"/>
    <row r="13455" hidden="1"/>
    <row r="13456" hidden="1"/>
    <row r="13457" hidden="1"/>
    <row r="13458" hidden="1"/>
    <row r="13459" hidden="1"/>
    <row r="13460" hidden="1"/>
    <row r="13461" hidden="1"/>
    <row r="13462" hidden="1"/>
    <row r="13463" hidden="1"/>
    <row r="13464" hidden="1"/>
    <row r="13465" hidden="1"/>
    <row r="13466" hidden="1"/>
    <row r="13467" hidden="1"/>
    <row r="13468" hidden="1"/>
    <row r="13469" hidden="1"/>
    <row r="13470" hidden="1"/>
    <row r="13471" hidden="1"/>
    <row r="13472" hidden="1"/>
    <row r="13473" hidden="1"/>
    <row r="13474" hidden="1"/>
    <row r="13475" hidden="1"/>
    <row r="13476" hidden="1"/>
    <row r="13477" hidden="1"/>
    <row r="13478" hidden="1"/>
    <row r="13479" hidden="1"/>
    <row r="13480" hidden="1"/>
    <row r="13481" hidden="1"/>
    <row r="13482" hidden="1"/>
    <row r="13483" hidden="1"/>
    <row r="13484" hidden="1"/>
    <row r="13485" hidden="1"/>
    <row r="13486" hidden="1"/>
    <row r="13487" hidden="1"/>
    <row r="13488" hidden="1"/>
    <row r="13489" hidden="1"/>
    <row r="13490" hidden="1"/>
    <row r="13491" hidden="1"/>
    <row r="13492" hidden="1"/>
    <row r="13493" hidden="1"/>
    <row r="13494" hidden="1"/>
    <row r="13495" hidden="1"/>
    <row r="13496" hidden="1"/>
    <row r="13497" hidden="1"/>
    <row r="13498" hidden="1"/>
    <row r="13499" hidden="1"/>
    <row r="13500" hidden="1"/>
    <row r="13501" hidden="1"/>
    <row r="13502" hidden="1"/>
    <row r="13503" hidden="1"/>
    <row r="13504" hidden="1"/>
    <row r="13505" hidden="1"/>
    <row r="13506" hidden="1"/>
    <row r="13507" hidden="1"/>
    <row r="13508" hidden="1"/>
    <row r="13509" hidden="1"/>
    <row r="13510" hidden="1"/>
    <row r="13511" hidden="1"/>
    <row r="13512" hidden="1"/>
    <row r="13513" hidden="1"/>
    <row r="13514" hidden="1"/>
    <row r="13515" hidden="1"/>
    <row r="13516" hidden="1"/>
    <row r="13517" hidden="1"/>
    <row r="13518" hidden="1"/>
    <row r="13519" hidden="1"/>
    <row r="13520" hidden="1"/>
    <row r="13521" hidden="1"/>
    <row r="13522" hidden="1"/>
    <row r="13523" hidden="1"/>
    <row r="13524" hidden="1"/>
    <row r="13525" hidden="1"/>
    <row r="13526" hidden="1"/>
    <row r="13527" hidden="1"/>
    <row r="13528" hidden="1"/>
    <row r="13529" hidden="1"/>
    <row r="13530" hidden="1"/>
    <row r="13531" hidden="1"/>
    <row r="13532" hidden="1"/>
    <row r="13533" hidden="1"/>
    <row r="13534" hidden="1"/>
    <row r="13535" hidden="1"/>
    <row r="13536" hidden="1"/>
    <row r="13537" hidden="1"/>
    <row r="13538" hidden="1"/>
    <row r="13539" hidden="1"/>
    <row r="13540" hidden="1"/>
    <row r="13541" hidden="1"/>
    <row r="13542" hidden="1"/>
    <row r="13543" hidden="1"/>
    <row r="13544" hidden="1"/>
    <row r="13545" hidden="1"/>
    <row r="13546" hidden="1"/>
    <row r="13547" hidden="1"/>
    <row r="13548" hidden="1"/>
    <row r="13549" hidden="1"/>
    <row r="13550" hidden="1"/>
    <row r="13551" hidden="1"/>
    <row r="13552" hidden="1"/>
    <row r="13553" hidden="1"/>
    <row r="13554" hidden="1"/>
    <row r="13555" hidden="1"/>
    <row r="13556" hidden="1"/>
    <row r="13557" hidden="1"/>
    <row r="13558" hidden="1"/>
    <row r="13559" hidden="1"/>
    <row r="13560" hidden="1"/>
    <row r="13561" hidden="1"/>
    <row r="13562" hidden="1"/>
    <row r="13563" hidden="1"/>
    <row r="13564" hidden="1"/>
    <row r="13565" hidden="1"/>
    <row r="13566" hidden="1"/>
    <row r="13567" hidden="1"/>
    <row r="13568" hidden="1"/>
    <row r="13569" hidden="1"/>
    <row r="13570" hidden="1"/>
    <row r="13571" hidden="1"/>
    <row r="13572" hidden="1"/>
    <row r="13573" hidden="1"/>
    <row r="13574" hidden="1"/>
    <row r="13575" hidden="1"/>
    <row r="13576" hidden="1"/>
    <row r="13577" hidden="1"/>
    <row r="13578" hidden="1"/>
    <row r="13579" hidden="1"/>
    <row r="13580" hidden="1"/>
    <row r="13581" hidden="1"/>
    <row r="13582" hidden="1"/>
    <row r="13583" hidden="1"/>
    <row r="13584" hidden="1"/>
    <row r="13585" hidden="1"/>
    <row r="13586" hidden="1"/>
    <row r="13587" hidden="1"/>
    <row r="13588" hidden="1"/>
    <row r="13589" hidden="1"/>
    <row r="13590" hidden="1"/>
    <row r="13591" hidden="1"/>
    <row r="13592" hidden="1"/>
    <row r="13593" hidden="1"/>
    <row r="13594" hidden="1"/>
    <row r="13595" hidden="1"/>
    <row r="13596" hidden="1"/>
    <row r="13597" hidden="1"/>
    <row r="13598" hidden="1"/>
    <row r="13599" hidden="1"/>
    <row r="13600" hidden="1"/>
    <row r="13601" hidden="1"/>
    <row r="13602" hidden="1"/>
    <row r="13603" hidden="1"/>
    <row r="13604" hidden="1"/>
    <row r="13605" hidden="1"/>
    <row r="13606" hidden="1"/>
    <row r="13607" hidden="1"/>
    <row r="13608" hidden="1"/>
    <row r="13609" hidden="1"/>
    <row r="13610" hidden="1"/>
    <row r="13611" hidden="1"/>
    <row r="13612" hidden="1"/>
    <row r="13613" hidden="1"/>
    <row r="13614" hidden="1"/>
    <row r="13615" hidden="1"/>
    <row r="13616" hidden="1"/>
    <row r="13617" hidden="1"/>
    <row r="13618" hidden="1"/>
    <row r="13619" hidden="1"/>
    <row r="13620" hidden="1"/>
    <row r="13621" hidden="1"/>
    <row r="13622" hidden="1"/>
    <row r="13623" hidden="1"/>
    <row r="13624" hidden="1"/>
    <row r="13625" hidden="1"/>
    <row r="13626" hidden="1"/>
    <row r="13627" hidden="1"/>
    <row r="13628" hidden="1"/>
    <row r="13629" hidden="1"/>
    <row r="13630" hidden="1"/>
    <row r="13631" hidden="1"/>
    <row r="13632" hidden="1"/>
    <row r="13633" hidden="1"/>
    <row r="13634" hidden="1"/>
    <row r="13635" hidden="1"/>
    <row r="13636" hidden="1"/>
    <row r="13637" hidden="1"/>
    <row r="13638" hidden="1"/>
    <row r="13639" hidden="1"/>
    <row r="13640" hidden="1"/>
    <row r="13641" hidden="1"/>
    <row r="13642" hidden="1"/>
    <row r="13643" hidden="1"/>
    <row r="13644" hidden="1"/>
    <row r="13645" hidden="1"/>
    <row r="13646" hidden="1"/>
    <row r="13647" hidden="1"/>
    <row r="13648" hidden="1"/>
    <row r="13649" hidden="1"/>
    <row r="13650" hidden="1"/>
    <row r="13651" hidden="1"/>
    <row r="13652" hidden="1"/>
    <row r="13653" hidden="1"/>
    <row r="13654" hidden="1"/>
    <row r="13655" hidden="1"/>
    <row r="13656" hidden="1"/>
    <row r="13657" hidden="1"/>
    <row r="13658" hidden="1"/>
    <row r="13659" hidden="1"/>
    <row r="13660" hidden="1"/>
    <row r="13661" hidden="1"/>
    <row r="13662" hidden="1"/>
    <row r="13663" hidden="1"/>
    <row r="13664" hidden="1"/>
    <row r="13665" hidden="1"/>
    <row r="13666" hidden="1"/>
    <row r="13667" hidden="1"/>
    <row r="13668" hidden="1"/>
    <row r="13669" hidden="1"/>
    <row r="13670" hidden="1"/>
    <row r="13671" hidden="1"/>
    <row r="13672" hidden="1"/>
    <row r="13673" hidden="1"/>
    <row r="13674" hidden="1"/>
    <row r="13675" hidden="1"/>
    <row r="13676" hidden="1"/>
    <row r="13677" hidden="1"/>
    <row r="13678" hidden="1"/>
    <row r="13679" hidden="1"/>
    <row r="13680" hidden="1"/>
    <row r="13681" hidden="1"/>
    <row r="13682" hidden="1"/>
    <row r="13683" hidden="1"/>
    <row r="13684" hidden="1"/>
    <row r="13685" hidden="1"/>
    <row r="13686" hidden="1"/>
    <row r="13687" hidden="1"/>
    <row r="13688" hidden="1"/>
    <row r="13689" hidden="1"/>
    <row r="13690" hidden="1"/>
    <row r="13691" hidden="1"/>
    <row r="13692" hidden="1"/>
    <row r="13693" hidden="1"/>
    <row r="13694" hidden="1"/>
    <row r="13695" hidden="1"/>
    <row r="13696" hidden="1"/>
    <row r="13697" hidden="1"/>
    <row r="13698" hidden="1"/>
    <row r="13699" hidden="1"/>
    <row r="13700" hidden="1"/>
    <row r="13701" hidden="1"/>
    <row r="13702" hidden="1"/>
    <row r="13703" hidden="1"/>
    <row r="13704" hidden="1"/>
    <row r="13705" hidden="1"/>
    <row r="13706" hidden="1"/>
    <row r="13707" hidden="1"/>
    <row r="13708" hidden="1"/>
    <row r="13709" hidden="1"/>
    <row r="13710" hidden="1"/>
    <row r="13711" hidden="1"/>
    <row r="13712" hidden="1"/>
    <row r="13713" hidden="1"/>
    <row r="13714" hidden="1"/>
    <row r="13715" hidden="1"/>
    <row r="13716" hidden="1"/>
    <row r="13717" hidden="1"/>
    <row r="13718" hidden="1"/>
    <row r="13719" hidden="1"/>
    <row r="13720" hidden="1"/>
    <row r="13721" hidden="1"/>
    <row r="13722" hidden="1"/>
    <row r="13723" hidden="1"/>
    <row r="13724" hidden="1"/>
    <row r="13725" hidden="1"/>
    <row r="13726" hidden="1"/>
    <row r="13727" hidden="1"/>
    <row r="13728" hidden="1"/>
    <row r="13729" hidden="1"/>
    <row r="13730" hidden="1"/>
    <row r="13731" hidden="1"/>
    <row r="13732" hidden="1"/>
    <row r="13733" hidden="1"/>
    <row r="13734" hidden="1"/>
    <row r="13735" hidden="1"/>
    <row r="13736" hidden="1"/>
    <row r="13737" hidden="1"/>
    <row r="13738" hidden="1"/>
    <row r="13739" hidden="1"/>
    <row r="13740" hidden="1"/>
    <row r="13741" hidden="1"/>
    <row r="13742" hidden="1"/>
    <row r="13743" hidden="1"/>
    <row r="13744" hidden="1"/>
    <row r="13745" hidden="1"/>
    <row r="13746" hidden="1"/>
    <row r="13747" hidden="1"/>
    <row r="13748" hidden="1"/>
    <row r="13749" hidden="1"/>
    <row r="13750" hidden="1"/>
    <row r="13751" hidden="1"/>
    <row r="13752" hidden="1"/>
    <row r="13753" hidden="1"/>
    <row r="13754" hidden="1"/>
    <row r="13755" hidden="1"/>
    <row r="13756" hidden="1"/>
    <row r="13757" hidden="1"/>
    <row r="13758" hidden="1"/>
    <row r="13759" hidden="1"/>
    <row r="13760" hidden="1"/>
    <row r="13761" hidden="1"/>
    <row r="13762" hidden="1"/>
    <row r="13763" hidden="1"/>
    <row r="13764" hidden="1"/>
    <row r="13765" hidden="1"/>
    <row r="13766" hidden="1"/>
    <row r="13767" hidden="1"/>
    <row r="13768" hidden="1"/>
    <row r="13769" hidden="1"/>
    <row r="13770" hidden="1"/>
    <row r="13771" hidden="1"/>
    <row r="13772" hidden="1"/>
    <row r="13773" hidden="1"/>
    <row r="13774" hidden="1"/>
    <row r="13775" hidden="1"/>
    <row r="13776" hidden="1"/>
    <row r="13777" hidden="1"/>
    <row r="13778" hidden="1"/>
    <row r="13779" hidden="1"/>
    <row r="13780" hidden="1"/>
    <row r="13781" hidden="1"/>
    <row r="13782" hidden="1"/>
    <row r="13783" hidden="1"/>
    <row r="13784" hidden="1"/>
    <row r="13785" hidden="1"/>
    <row r="13786" hidden="1"/>
    <row r="13787" hidden="1"/>
    <row r="13788" hidden="1"/>
    <row r="13789" hidden="1"/>
    <row r="13790" hidden="1"/>
    <row r="13791" hidden="1"/>
    <row r="13792" hidden="1"/>
    <row r="13793" hidden="1"/>
    <row r="13794" hidden="1"/>
    <row r="13795" hidden="1"/>
    <row r="13796" hidden="1"/>
    <row r="13797" hidden="1"/>
    <row r="13798" hidden="1"/>
    <row r="13799" hidden="1"/>
    <row r="13800" hidden="1"/>
    <row r="13801" hidden="1"/>
    <row r="13802" hidden="1"/>
    <row r="13803" hidden="1"/>
    <row r="13804" hidden="1"/>
    <row r="13805" hidden="1"/>
    <row r="13806" hidden="1"/>
    <row r="13807" hidden="1"/>
    <row r="13808" hidden="1"/>
    <row r="13809" hidden="1"/>
    <row r="13810" hidden="1"/>
    <row r="13811" hidden="1"/>
    <row r="13812" hidden="1"/>
    <row r="13813" hidden="1"/>
    <row r="13814" hidden="1"/>
    <row r="13815" hidden="1"/>
    <row r="13816" hidden="1"/>
    <row r="13817" hidden="1"/>
    <row r="13818" hidden="1"/>
    <row r="13819" hidden="1"/>
    <row r="13820" hidden="1"/>
    <row r="13821" hidden="1"/>
    <row r="13822" hidden="1"/>
    <row r="13823" hidden="1"/>
    <row r="13824" hidden="1"/>
    <row r="13825" hidden="1"/>
    <row r="13826" hidden="1"/>
    <row r="13827" hidden="1"/>
    <row r="13828" hidden="1"/>
    <row r="13829" hidden="1"/>
    <row r="13830" hidden="1"/>
    <row r="13831" hidden="1"/>
    <row r="13832" hidden="1"/>
    <row r="13833" hidden="1"/>
    <row r="13834" hidden="1"/>
    <row r="13835" hidden="1"/>
    <row r="13836" hidden="1"/>
    <row r="13837" hidden="1"/>
    <row r="13838" hidden="1"/>
    <row r="13839" hidden="1"/>
    <row r="13840" hidden="1"/>
    <row r="13841" hidden="1"/>
    <row r="13842" hidden="1"/>
    <row r="13843" hidden="1"/>
    <row r="13844" hidden="1"/>
    <row r="13845" hidden="1"/>
    <row r="13846" hidden="1"/>
    <row r="13847" hidden="1"/>
    <row r="13848" hidden="1"/>
    <row r="13849" hidden="1"/>
    <row r="13850" hidden="1"/>
    <row r="13851" hidden="1"/>
    <row r="13852" hidden="1"/>
    <row r="13853" hidden="1"/>
    <row r="13854" hidden="1"/>
    <row r="13855" hidden="1"/>
    <row r="13856" hidden="1"/>
    <row r="13857" hidden="1"/>
    <row r="13858" hidden="1"/>
    <row r="13859" hidden="1"/>
    <row r="13860" hidden="1"/>
    <row r="13861" hidden="1"/>
    <row r="13862" hidden="1"/>
    <row r="13863" hidden="1"/>
    <row r="13864" hidden="1"/>
    <row r="13865" hidden="1"/>
    <row r="13866" hidden="1"/>
    <row r="13867" hidden="1"/>
    <row r="13868" hidden="1"/>
    <row r="13869" hidden="1"/>
    <row r="13870" hidden="1"/>
    <row r="13871" hidden="1"/>
    <row r="13872" hidden="1"/>
    <row r="13873" hidden="1"/>
    <row r="13874" hidden="1"/>
    <row r="13875" hidden="1"/>
    <row r="13876" hidden="1"/>
    <row r="13877" hidden="1"/>
    <row r="13878" hidden="1"/>
    <row r="13879" hidden="1"/>
    <row r="13880" hidden="1"/>
    <row r="13881" hidden="1"/>
    <row r="13882" hidden="1"/>
    <row r="13883" hidden="1"/>
    <row r="13884" hidden="1"/>
    <row r="13885" hidden="1"/>
    <row r="13886" hidden="1"/>
    <row r="13887" hidden="1"/>
    <row r="13888" hidden="1"/>
    <row r="13889" hidden="1"/>
    <row r="13890" hidden="1"/>
    <row r="13891" hidden="1"/>
    <row r="13892" hidden="1"/>
    <row r="13893" hidden="1"/>
    <row r="13894" hidden="1"/>
    <row r="13895" hidden="1"/>
    <row r="13896" hidden="1"/>
    <row r="13897" hidden="1"/>
    <row r="13898" hidden="1"/>
    <row r="13899" hidden="1"/>
    <row r="13900" hidden="1"/>
    <row r="13901" hidden="1"/>
    <row r="13902" hidden="1"/>
    <row r="13903" hidden="1"/>
    <row r="13904" hidden="1"/>
    <row r="13905" hidden="1"/>
    <row r="13906" hidden="1"/>
    <row r="13907" hidden="1"/>
    <row r="13908" hidden="1"/>
    <row r="13909" hidden="1"/>
    <row r="13910" hidden="1"/>
    <row r="13911" hidden="1"/>
    <row r="13912" hidden="1"/>
    <row r="13913" hidden="1"/>
    <row r="13914" hidden="1"/>
    <row r="13915" hidden="1"/>
    <row r="13916" hidden="1"/>
    <row r="13917" hidden="1"/>
    <row r="13918" hidden="1"/>
    <row r="13919" hidden="1"/>
    <row r="13920" hidden="1"/>
    <row r="13921" hidden="1"/>
    <row r="13922" hidden="1"/>
    <row r="13923" hidden="1"/>
    <row r="13924" hidden="1"/>
    <row r="13925" hidden="1"/>
    <row r="13926" hidden="1"/>
    <row r="13927" hidden="1"/>
    <row r="13928" hidden="1"/>
    <row r="13929" hidden="1"/>
    <row r="13930" hidden="1"/>
    <row r="13931" hidden="1"/>
    <row r="13932" hidden="1"/>
    <row r="13933" hidden="1"/>
    <row r="13934" hidden="1"/>
    <row r="13935" hidden="1"/>
    <row r="13936" hidden="1"/>
    <row r="13937" hidden="1"/>
    <row r="13938" hidden="1"/>
    <row r="13939" hidden="1"/>
    <row r="13940" hidden="1"/>
    <row r="13941" hidden="1"/>
    <row r="13942" hidden="1"/>
    <row r="13943" hidden="1"/>
    <row r="13944" hidden="1"/>
    <row r="13945" hidden="1"/>
    <row r="13946" hidden="1"/>
    <row r="13947" hidden="1"/>
    <row r="13948" hidden="1"/>
    <row r="13949" hidden="1"/>
    <row r="13950" hidden="1"/>
    <row r="13951" hidden="1"/>
    <row r="13952" hidden="1"/>
    <row r="13953" hidden="1"/>
    <row r="13954" hidden="1"/>
    <row r="13955" hidden="1"/>
    <row r="13956" hidden="1"/>
    <row r="13957" hidden="1"/>
    <row r="13958" hidden="1"/>
    <row r="13959" hidden="1"/>
    <row r="13960" hidden="1"/>
    <row r="13961" hidden="1"/>
    <row r="13962" hidden="1"/>
    <row r="13963" hidden="1"/>
    <row r="13964" hidden="1"/>
    <row r="13965" hidden="1"/>
    <row r="13966" hidden="1"/>
    <row r="13967" hidden="1"/>
    <row r="13968" hidden="1"/>
    <row r="13969" hidden="1"/>
    <row r="13970" hidden="1"/>
    <row r="13971" hidden="1"/>
    <row r="13972" hidden="1"/>
    <row r="13973" hidden="1"/>
    <row r="13974" hidden="1"/>
    <row r="13975" hidden="1"/>
    <row r="13976" hidden="1"/>
    <row r="13977" hidden="1"/>
    <row r="13978" hidden="1"/>
    <row r="13979" hidden="1"/>
    <row r="13980" hidden="1"/>
    <row r="13981" hidden="1"/>
    <row r="13982" hidden="1"/>
    <row r="13983" hidden="1"/>
    <row r="13984" hidden="1"/>
    <row r="13985" hidden="1"/>
    <row r="13986" hidden="1"/>
    <row r="13987" hidden="1"/>
    <row r="13988" hidden="1"/>
    <row r="13989" hidden="1"/>
    <row r="13990" hidden="1"/>
    <row r="13991" hidden="1"/>
    <row r="13992" hidden="1"/>
    <row r="13993" hidden="1"/>
    <row r="13994" hidden="1"/>
    <row r="13995" hidden="1"/>
    <row r="13996" hidden="1"/>
    <row r="13997" hidden="1"/>
    <row r="13998" hidden="1"/>
    <row r="13999" hidden="1"/>
    <row r="14000" hidden="1"/>
    <row r="14001" hidden="1"/>
    <row r="14002" hidden="1"/>
    <row r="14003" hidden="1"/>
    <row r="14004" hidden="1"/>
    <row r="14005" hidden="1"/>
    <row r="14006" hidden="1"/>
    <row r="14007" hidden="1"/>
    <row r="14008" hidden="1"/>
    <row r="14009" hidden="1"/>
    <row r="14010" hidden="1"/>
    <row r="14011" hidden="1"/>
    <row r="14012" hidden="1"/>
    <row r="14013" hidden="1"/>
    <row r="14014" hidden="1"/>
    <row r="14015" hidden="1"/>
    <row r="14016" hidden="1"/>
    <row r="14017" hidden="1"/>
    <row r="14018" hidden="1"/>
    <row r="14019" hidden="1"/>
    <row r="14020" hidden="1"/>
    <row r="14021" hidden="1"/>
    <row r="14022" hidden="1"/>
    <row r="14023" hidden="1"/>
    <row r="14024" hidden="1"/>
    <row r="14025" hidden="1"/>
    <row r="14026" hidden="1"/>
    <row r="14027" hidden="1"/>
    <row r="14028" hidden="1"/>
    <row r="14029" hidden="1"/>
    <row r="14030" hidden="1"/>
    <row r="14031" hidden="1"/>
    <row r="14032" hidden="1"/>
    <row r="14033" hidden="1"/>
    <row r="14034" hidden="1"/>
    <row r="14035" hidden="1"/>
    <row r="14036" hidden="1"/>
    <row r="14037" hidden="1"/>
    <row r="14038" hidden="1"/>
    <row r="14039" hidden="1"/>
    <row r="14040" hidden="1"/>
    <row r="14041" hidden="1"/>
    <row r="14042" hidden="1"/>
    <row r="14043" hidden="1"/>
    <row r="14044" hidden="1"/>
    <row r="14045" hidden="1"/>
    <row r="14046" hidden="1"/>
    <row r="14047" hidden="1"/>
    <row r="14048" hidden="1"/>
    <row r="14049" hidden="1"/>
    <row r="14050" hidden="1"/>
    <row r="14051" hidden="1"/>
    <row r="14052" hidden="1"/>
    <row r="14053" hidden="1"/>
    <row r="14054" hidden="1"/>
    <row r="14055" hidden="1"/>
    <row r="14056" hidden="1"/>
    <row r="14057" hidden="1"/>
    <row r="14058" hidden="1"/>
    <row r="14059" hidden="1"/>
    <row r="14060" hidden="1"/>
    <row r="14061" hidden="1"/>
    <row r="14062" hidden="1"/>
    <row r="14063" hidden="1"/>
    <row r="14064" hidden="1"/>
    <row r="14065" hidden="1"/>
    <row r="14066" hidden="1"/>
    <row r="14067" hidden="1"/>
    <row r="14068" hidden="1"/>
    <row r="14069" hidden="1"/>
    <row r="14070" hidden="1"/>
    <row r="14071" hidden="1"/>
    <row r="14072" hidden="1"/>
    <row r="14073" hidden="1"/>
    <row r="14074" hidden="1"/>
    <row r="14075" hidden="1"/>
    <row r="14076" hidden="1"/>
    <row r="14077" hidden="1"/>
    <row r="14078" hidden="1"/>
    <row r="14079" hidden="1"/>
    <row r="14080" hidden="1"/>
    <row r="14081" hidden="1"/>
    <row r="14082" hidden="1"/>
    <row r="14083" hidden="1"/>
    <row r="14084" hidden="1"/>
    <row r="14085" hidden="1"/>
    <row r="14086" hidden="1"/>
    <row r="14087" hidden="1"/>
    <row r="14088" hidden="1"/>
    <row r="14089" hidden="1"/>
    <row r="14090" hidden="1"/>
    <row r="14091" hidden="1"/>
    <row r="14092" hidden="1"/>
    <row r="14093" hidden="1"/>
    <row r="14094" hidden="1"/>
    <row r="14095" hidden="1"/>
    <row r="14096" hidden="1"/>
    <row r="14097" hidden="1"/>
    <row r="14098" hidden="1"/>
    <row r="14099" hidden="1"/>
    <row r="14100" hidden="1"/>
    <row r="14101" hidden="1"/>
    <row r="14102" hidden="1"/>
    <row r="14103" hidden="1"/>
    <row r="14104" hidden="1"/>
    <row r="14105" hidden="1"/>
    <row r="14106" hidden="1"/>
    <row r="14107" hidden="1"/>
    <row r="14108" hidden="1"/>
    <row r="14109" hidden="1"/>
    <row r="14110" hidden="1"/>
    <row r="14111" hidden="1"/>
    <row r="14112" hidden="1"/>
    <row r="14113" hidden="1"/>
    <row r="14114" hidden="1"/>
    <row r="14115" hidden="1"/>
    <row r="14116" hidden="1"/>
    <row r="14117" hidden="1"/>
    <row r="14118" hidden="1"/>
    <row r="14119" hidden="1"/>
    <row r="14120" hidden="1"/>
    <row r="14121" hidden="1"/>
    <row r="14122" hidden="1"/>
    <row r="14123" hidden="1"/>
    <row r="14124" hidden="1"/>
    <row r="14125" hidden="1"/>
    <row r="14126" hidden="1"/>
    <row r="14127" hidden="1"/>
    <row r="14128" hidden="1"/>
    <row r="14129" hidden="1"/>
    <row r="14130" hidden="1"/>
    <row r="14131" hidden="1"/>
    <row r="14132" hidden="1"/>
    <row r="14133" hidden="1"/>
    <row r="14134" hidden="1"/>
    <row r="14135" hidden="1"/>
    <row r="14136" hidden="1"/>
    <row r="14137" hidden="1"/>
    <row r="14138" hidden="1"/>
    <row r="14139" hidden="1"/>
    <row r="14140" hidden="1"/>
    <row r="14141" hidden="1"/>
    <row r="14142" hidden="1"/>
    <row r="14143" hidden="1"/>
    <row r="14144" hidden="1"/>
    <row r="14145" hidden="1"/>
    <row r="14146" hidden="1"/>
    <row r="14147" hidden="1"/>
    <row r="14148" hidden="1"/>
    <row r="14149" hidden="1"/>
    <row r="14150" hidden="1"/>
    <row r="14151" hidden="1"/>
    <row r="14152" hidden="1"/>
    <row r="14153" hidden="1"/>
    <row r="14154" hidden="1"/>
    <row r="14155" hidden="1"/>
    <row r="14156" hidden="1"/>
    <row r="14157" hidden="1"/>
    <row r="14158" hidden="1"/>
    <row r="14159" hidden="1"/>
    <row r="14160" hidden="1"/>
    <row r="14161" hidden="1"/>
    <row r="14162" hidden="1"/>
    <row r="14163" hidden="1"/>
    <row r="14164" hidden="1"/>
    <row r="14165" hidden="1"/>
    <row r="14166" hidden="1"/>
    <row r="14167" hidden="1"/>
    <row r="14168" hidden="1"/>
    <row r="14169" hidden="1"/>
    <row r="14170" hidden="1"/>
    <row r="14171" hidden="1"/>
    <row r="14172" hidden="1"/>
    <row r="14173" hidden="1"/>
    <row r="14174" hidden="1"/>
    <row r="14175" hidden="1"/>
    <row r="14176" hidden="1"/>
    <row r="14177" hidden="1"/>
    <row r="14178" hidden="1"/>
    <row r="14179" hidden="1"/>
    <row r="14180" hidden="1"/>
    <row r="14181" hidden="1"/>
    <row r="14182" hidden="1"/>
    <row r="14183" hidden="1"/>
    <row r="14184" hidden="1"/>
    <row r="14185" hidden="1"/>
    <row r="14186" hidden="1"/>
    <row r="14187" hidden="1"/>
    <row r="14188" hidden="1"/>
    <row r="14189" hidden="1"/>
    <row r="14190" hidden="1"/>
    <row r="14191" hidden="1"/>
    <row r="14192" hidden="1"/>
    <row r="14193" hidden="1"/>
    <row r="14194" hidden="1"/>
    <row r="14195" hidden="1"/>
    <row r="14196" hidden="1"/>
    <row r="14197" hidden="1"/>
    <row r="14198" hidden="1"/>
    <row r="14199" hidden="1"/>
    <row r="14200" hidden="1"/>
    <row r="14201" hidden="1"/>
    <row r="14202" hidden="1"/>
    <row r="14203" hidden="1"/>
    <row r="14204" hidden="1"/>
    <row r="14205" hidden="1"/>
    <row r="14206" hidden="1"/>
    <row r="14207" hidden="1"/>
    <row r="14208" hidden="1"/>
    <row r="14209" hidden="1"/>
    <row r="14210" hidden="1"/>
    <row r="14211" hidden="1"/>
    <row r="14212" hidden="1"/>
    <row r="14213" hidden="1"/>
    <row r="14214" hidden="1"/>
    <row r="14215" hidden="1"/>
    <row r="14216" hidden="1"/>
    <row r="14217" hidden="1"/>
    <row r="14218" hidden="1"/>
    <row r="14219" hidden="1"/>
    <row r="14220" hidden="1"/>
    <row r="14221" hidden="1"/>
    <row r="14222" hidden="1"/>
    <row r="14223" hidden="1"/>
    <row r="14224" hidden="1"/>
    <row r="14225" hidden="1"/>
    <row r="14226" hidden="1"/>
    <row r="14227" hidden="1"/>
    <row r="14228" hidden="1"/>
    <row r="14229" hidden="1"/>
    <row r="14230" hidden="1"/>
    <row r="14231" hidden="1"/>
    <row r="14232" hidden="1"/>
    <row r="14233" hidden="1"/>
    <row r="14234" hidden="1"/>
    <row r="14235" hidden="1"/>
    <row r="14236" hidden="1"/>
    <row r="14237" hidden="1"/>
    <row r="14238" hidden="1"/>
    <row r="14239" hidden="1"/>
    <row r="14240" hidden="1"/>
    <row r="14241" hidden="1"/>
    <row r="14242" hidden="1"/>
    <row r="14243" hidden="1"/>
    <row r="14244" hidden="1"/>
    <row r="14245" hidden="1"/>
    <row r="14246" hidden="1"/>
    <row r="14247" hidden="1"/>
    <row r="14248" hidden="1"/>
    <row r="14249" hidden="1"/>
    <row r="14250" hidden="1"/>
    <row r="14251" hidden="1"/>
    <row r="14252" hidden="1"/>
    <row r="14253" hidden="1"/>
    <row r="14254" hidden="1"/>
    <row r="14255" hidden="1"/>
    <row r="14256" hidden="1"/>
    <row r="14257" hidden="1"/>
    <row r="14258" hidden="1"/>
    <row r="14259" hidden="1"/>
    <row r="14260" hidden="1"/>
    <row r="14261" hidden="1"/>
    <row r="14262" hidden="1"/>
    <row r="14263" hidden="1"/>
    <row r="14264" hidden="1"/>
    <row r="14265" hidden="1"/>
    <row r="14266" hidden="1"/>
    <row r="14267" hidden="1"/>
    <row r="14268" hidden="1"/>
    <row r="14269" hidden="1"/>
    <row r="14270" hidden="1"/>
    <row r="14271" hidden="1"/>
    <row r="14272" hidden="1"/>
    <row r="14273" hidden="1"/>
    <row r="14274" hidden="1"/>
    <row r="14275" hidden="1"/>
    <row r="14276" hidden="1"/>
    <row r="14277" hidden="1"/>
    <row r="14278" hidden="1"/>
    <row r="14279" hidden="1"/>
    <row r="14280" hidden="1"/>
    <row r="14281" hidden="1"/>
    <row r="14282" hidden="1"/>
    <row r="14283" hidden="1"/>
    <row r="14284" hidden="1"/>
    <row r="14285" hidden="1"/>
    <row r="14286" hidden="1"/>
    <row r="14287" hidden="1"/>
    <row r="14288" hidden="1"/>
    <row r="14289" hidden="1"/>
    <row r="14290" hidden="1"/>
    <row r="14291" hidden="1"/>
    <row r="14292" hidden="1"/>
    <row r="14293" hidden="1"/>
    <row r="14294" hidden="1"/>
    <row r="14295" hidden="1"/>
    <row r="14296" hidden="1"/>
    <row r="14297" hidden="1"/>
    <row r="14298" hidden="1"/>
    <row r="14299" hidden="1"/>
    <row r="14300" hidden="1"/>
    <row r="14301" hidden="1"/>
    <row r="14302" hidden="1"/>
    <row r="14303" hidden="1"/>
    <row r="14304" hidden="1"/>
    <row r="14305" hidden="1"/>
    <row r="14306" hidden="1"/>
    <row r="14307" hidden="1"/>
    <row r="14308" hidden="1"/>
    <row r="14309" hidden="1"/>
    <row r="14310" hidden="1"/>
    <row r="14311" hidden="1"/>
    <row r="14312" hidden="1"/>
    <row r="14313" hidden="1"/>
    <row r="14314" hidden="1"/>
    <row r="14315" hidden="1"/>
    <row r="14316" hidden="1"/>
    <row r="14317" hidden="1"/>
    <row r="14318" hidden="1"/>
    <row r="14319" hidden="1"/>
    <row r="14320" hidden="1"/>
    <row r="14321" hidden="1"/>
    <row r="14322" hidden="1"/>
    <row r="14323" hidden="1"/>
    <row r="14324" hidden="1"/>
    <row r="14325" hidden="1"/>
    <row r="14326" hidden="1"/>
    <row r="14327" hidden="1"/>
    <row r="14328" hidden="1"/>
    <row r="14329" hidden="1"/>
    <row r="14330" hidden="1"/>
    <row r="14331" hidden="1"/>
    <row r="14332" hidden="1"/>
    <row r="14333" hidden="1"/>
    <row r="14334" hidden="1"/>
    <row r="14335" hidden="1"/>
    <row r="14336" hidden="1"/>
    <row r="14337" hidden="1"/>
    <row r="14338" hidden="1"/>
    <row r="14339" hidden="1"/>
    <row r="14340" hidden="1"/>
    <row r="14341" hidden="1"/>
    <row r="14342" hidden="1"/>
    <row r="14343" hidden="1"/>
    <row r="14344" hidden="1"/>
    <row r="14345" hidden="1"/>
    <row r="14346" hidden="1"/>
    <row r="14347" hidden="1"/>
    <row r="14348" hidden="1"/>
    <row r="14349" hidden="1"/>
    <row r="14350" hidden="1"/>
    <row r="14351" hidden="1"/>
    <row r="14352" hidden="1"/>
    <row r="14353" hidden="1"/>
    <row r="14354" hidden="1"/>
    <row r="14355" hidden="1"/>
    <row r="14356" hidden="1"/>
    <row r="14357" hidden="1"/>
    <row r="14358" hidden="1"/>
    <row r="14359" hidden="1"/>
    <row r="14360" hidden="1"/>
    <row r="14361" hidden="1"/>
    <row r="14362" hidden="1"/>
    <row r="14363" hidden="1"/>
    <row r="14364" hidden="1"/>
    <row r="14365" hidden="1"/>
    <row r="14366" hidden="1"/>
    <row r="14367" hidden="1"/>
    <row r="14368" hidden="1"/>
    <row r="14369" hidden="1"/>
    <row r="14370" hidden="1"/>
    <row r="14371" hidden="1"/>
    <row r="14372" hidden="1"/>
    <row r="14373" hidden="1"/>
    <row r="14374" hidden="1"/>
    <row r="14375" hidden="1"/>
    <row r="14376" hidden="1"/>
    <row r="14377" hidden="1"/>
    <row r="14378" hidden="1"/>
    <row r="14379" hidden="1"/>
    <row r="14380" hidden="1"/>
    <row r="14381" hidden="1"/>
    <row r="14382" hidden="1"/>
    <row r="14383" hidden="1"/>
    <row r="14384" hidden="1"/>
    <row r="14385" hidden="1"/>
    <row r="14386" hidden="1"/>
    <row r="14387" hidden="1"/>
    <row r="14388" hidden="1"/>
    <row r="14389" hidden="1"/>
    <row r="14390" hidden="1"/>
    <row r="14391" hidden="1"/>
    <row r="14392" hidden="1"/>
    <row r="14393" hidden="1"/>
    <row r="14394" hidden="1"/>
    <row r="14395" hidden="1"/>
    <row r="14396" hidden="1"/>
    <row r="14397" hidden="1"/>
    <row r="14398" hidden="1"/>
    <row r="14399" hidden="1"/>
    <row r="14400" hidden="1"/>
    <row r="14401" hidden="1"/>
    <row r="14402" hidden="1"/>
    <row r="14403" hidden="1"/>
    <row r="14404" hidden="1"/>
    <row r="14405" hidden="1"/>
    <row r="14406" hidden="1"/>
    <row r="14407" hidden="1"/>
    <row r="14408" hidden="1"/>
    <row r="14409" hidden="1"/>
    <row r="14410" hidden="1"/>
    <row r="14411" hidden="1"/>
    <row r="14412" hidden="1"/>
    <row r="14413" hidden="1"/>
    <row r="14414" hidden="1"/>
    <row r="14415" hidden="1"/>
    <row r="14416" hidden="1"/>
    <row r="14417" hidden="1"/>
    <row r="14418" hidden="1"/>
    <row r="14419" hidden="1"/>
    <row r="14420" hidden="1"/>
    <row r="14421" hidden="1"/>
    <row r="14422" hidden="1"/>
    <row r="14423" hidden="1"/>
    <row r="14424" hidden="1"/>
    <row r="14425" hidden="1"/>
    <row r="14426" hidden="1"/>
    <row r="14427" hidden="1"/>
    <row r="14428" hidden="1"/>
    <row r="14429" hidden="1"/>
    <row r="14430" hidden="1"/>
    <row r="14431" hidden="1"/>
    <row r="14432" hidden="1"/>
    <row r="14433" hidden="1"/>
    <row r="14434" hidden="1"/>
    <row r="14435" hidden="1"/>
    <row r="14436" hidden="1"/>
    <row r="14437" hidden="1"/>
    <row r="14438" hidden="1"/>
    <row r="14439" hidden="1"/>
    <row r="14440" hidden="1"/>
    <row r="14441" hidden="1"/>
    <row r="14442" hidden="1"/>
    <row r="14443" hidden="1"/>
    <row r="14444" hidden="1"/>
    <row r="14445" hidden="1"/>
    <row r="14446" hidden="1"/>
    <row r="14447" hidden="1"/>
    <row r="14448" hidden="1"/>
    <row r="14449" hidden="1"/>
    <row r="14450" hidden="1"/>
    <row r="14451" hidden="1"/>
    <row r="14452" hidden="1"/>
    <row r="14453" hidden="1"/>
    <row r="14454" hidden="1"/>
    <row r="14455" hidden="1"/>
    <row r="14456" hidden="1"/>
    <row r="14457" hidden="1"/>
    <row r="14458" hidden="1"/>
    <row r="14459" hidden="1"/>
    <row r="14460" hidden="1"/>
    <row r="14461" hidden="1"/>
    <row r="14462" hidden="1"/>
    <row r="14463" hidden="1"/>
    <row r="14464" hidden="1"/>
    <row r="14465" hidden="1"/>
    <row r="14466" hidden="1"/>
    <row r="14467" hidden="1"/>
    <row r="14468" hidden="1"/>
    <row r="14469" hidden="1"/>
    <row r="14470" hidden="1"/>
    <row r="14471" hidden="1"/>
    <row r="14472" hidden="1"/>
    <row r="14473" hidden="1"/>
    <row r="14474" hidden="1"/>
    <row r="14475" hidden="1"/>
    <row r="14476" hidden="1"/>
    <row r="14477" hidden="1"/>
    <row r="14478" hidden="1"/>
    <row r="14479" hidden="1"/>
    <row r="14480" hidden="1"/>
    <row r="14481" hidden="1"/>
    <row r="14482" hidden="1"/>
    <row r="14483" hidden="1"/>
    <row r="14484" hidden="1"/>
    <row r="14485" hidden="1"/>
    <row r="14486" hidden="1"/>
    <row r="14487" hidden="1"/>
    <row r="14488" hidden="1"/>
    <row r="14489" hidden="1"/>
    <row r="14490" hidden="1"/>
    <row r="14491" hidden="1"/>
    <row r="14492" hidden="1"/>
    <row r="14493" hidden="1"/>
    <row r="14494" hidden="1"/>
    <row r="14495" hidden="1"/>
    <row r="14496" hidden="1"/>
    <row r="14497" hidden="1"/>
    <row r="14498" hidden="1"/>
    <row r="14499" hidden="1"/>
    <row r="14500" hidden="1"/>
    <row r="14501" hidden="1"/>
    <row r="14502" hidden="1"/>
    <row r="14503" hidden="1"/>
    <row r="14504" hidden="1"/>
    <row r="14505" hidden="1"/>
    <row r="14506" hidden="1"/>
    <row r="14507" hidden="1"/>
    <row r="14508" hidden="1"/>
    <row r="14509" hidden="1"/>
    <row r="14510" hidden="1"/>
    <row r="14511" hidden="1"/>
    <row r="14512" hidden="1"/>
    <row r="14513" hidden="1"/>
    <row r="14514" hidden="1"/>
    <row r="14515" hidden="1"/>
    <row r="14516" hidden="1"/>
    <row r="14517" hidden="1"/>
    <row r="14518" hidden="1"/>
    <row r="14519" hidden="1"/>
    <row r="14520" hidden="1"/>
    <row r="14521" hidden="1"/>
    <row r="14522" hidden="1"/>
    <row r="14523" hidden="1"/>
    <row r="14524" hidden="1"/>
    <row r="14525" hidden="1"/>
    <row r="14526" hidden="1"/>
    <row r="14527" hidden="1"/>
    <row r="14528" hidden="1"/>
    <row r="14529" hidden="1"/>
    <row r="14530" hidden="1"/>
    <row r="14531" hidden="1"/>
    <row r="14532" hidden="1"/>
    <row r="14533" hidden="1"/>
    <row r="14534" hidden="1"/>
    <row r="14535" hidden="1"/>
    <row r="14536" hidden="1"/>
    <row r="14537" hidden="1"/>
    <row r="14538" hidden="1"/>
    <row r="14539" hidden="1"/>
    <row r="14540" hidden="1"/>
    <row r="14541" hidden="1"/>
    <row r="14542" hidden="1"/>
    <row r="14543" hidden="1"/>
    <row r="14544" hidden="1"/>
    <row r="14545" hidden="1"/>
    <row r="14546" hidden="1"/>
    <row r="14547" hidden="1"/>
    <row r="14548" hidden="1"/>
    <row r="14549" hidden="1"/>
    <row r="14550" hidden="1"/>
    <row r="14551" hidden="1"/>
    <row r="14552" hidden="1"/>
    <row r="14553" hidden="1"/>
    <row r="14554" hidden="1"/>
    <row r="14555" hidden="1"/>
    <row r="14556" hidden="1"/>
    <row r="14557" hidden="1"/>
    <row r="14558" hidden="1"/>
    <row r="14559" hidden="1"/>
    <row r="14560" hidden="1"/>
    <row r="14561" hidden="1"/>
    <row r="14562" hidden="1"/>
    <row r="14563" hidden="1"/>
    <row r="14564" hidden="1"/>
    <row r="14565" hidden="1"/>
    <row r="14566" hidden="1"/>
    <row r="14567" hidden="1"/>
    <row r="14568" hidden="1"/>
    <row r="14569" hidden="1"/>
    <row r="14570" hidden="1"/>
    <row r="14571" hidden="1"/>
    <row r="14572" hidden="1"/>
    <row r="14573" hidden="1"/>
    <row r="14574" hidden="1"/>
    <row r="14575" hidden="1"/>
    <row r="14576" hidden="1"/>
    <row r="14577" hidden="1"/>
    <row r="14578" hidden="1"/>
    <row r="14579" hidden="1"/>
    <row r="14580" hidden="1"/>
    <row r="14581" hidden="1"/>
    <row r="14582" hidden="1"/>
    <row r="14583" hidden="1"/>
    <row r="14584" hidden="1"/>
    <row r="14585" hidden="1"/>
    <row r="14586" hidden="1"/>
    <row r="14587" hidden="1"/>
    <row r="14588" hidden="1"/>
    <row r="14589" hidden="1"/>
    <row r="14590" hidden="1"/>
    <row r="14591" hidden="1"/>
    <row r="14592" hidden="1"/>
    <row r="14593" hidden="1"/>
    <row r="14594" hidden="1"/>
    <row r="14595" hidden="1"/>
    <row r="14596" hidden="1"/>
    <row r="14597" hidden="1"/>
    <row r="14598" hidden="1"/>
    <row r="14599" hidden="1"/>
    <row r="14600" hidden="1"/>
    <row r="14601" hidden="1"/>
    <row r="14602" hidden="1"/>
    <row r="14603" hidden="1"/>
    <row r="14604" hidden="1"/>
    <row r="14605" hidden="1"/>
    <row r="14606" hidden="1"/>
    <row r="14607" hidden="1"/>
    <row r="14608" hidden="1"/>
    <row r="14609" hidden="1"/>
    <row r="14610" hidden="1"/>
    <row r="14611" hidden="1"/>
    <row r="14612" hidden="1"/>
    <row r="14613" hidden="1"/>
    <row r="14614" hidden="1"/>
    <row r="14615" hidden="1"/>
    <row r="14616" hidden="1"/>
    <row r="14617" hidden="1"/>
    <row r="14618" hidden="1"/>
    <row r="14619" hidden="1"/>
    <row r="14620" hidden="1"/>
    <row r="14621" hidden="1"/>
    <row r="14622" hidden="1"/>
    <row r="14623" hidden="1"/>
    <row r="14624" hidden="1"/>
    <row r="14625" hidden="1"/>
    <row r="14626" hidden="1"/>
    <row r="14627" hidden="1"/>
    <row r="14628" hidden="1"/>
    <row r="14629" hidden="1"/>
    <row r="14630" hidden="1"/>
    <row r="14631" hidden="1"/>
    <row r="14632" hidden="1"/>
    <row r="14633" hidden="1"/>
    <row r="14634" hidden="1"/>
    <row r="14635" hidden="1"/>
    <row r="14636" hidden="1"/>
    <row r="14637" hidden="1"/>
    <row r="14638" hidden="1"/>
    <row r="14639" hidden="1"/>
    <row r="14640" hidden="1"/>
    <row r="14641" hidden="1"/>
    <row r="14642" hidden="1"/>
    <row r="14643" hidden="1"/>
    <row r="14644" hidden="1"/>
    <row r="14645" hidden="1"/>
    <row r="14646" hidden="1"/>
    <row r="14647" hidden="1"/>
    <row r="14648" hidden="1"/>
    <row r="14649" hidden="1"/>
    <row r="14650" hidden="1"/>
    <row r="14651" hidden="1"/>
    <row r="14652" hidden="1"/>
    <row r="14653" hidden="1"/>
    <row r="14654" hidden="1"/>
    <row r="14655" hidden="1"/>
    <row r="14656" hidden="1"/>
    <row r="14657" hidden="1"/>
    <row r="14658" hidden="1"/>
    <row r="14659" hidden="1"/>
    <row r="14660" hidden="1"/>
    <row r="14661" hidden="1"/>
    <row r="14662" hidden="1"/>
    <row r="14663" hidden="1"/>
    <row r="14664" hidden="1"/>
    <row r="14665" hidden="1"/>
    <row r="14666" hidden="1"/>
    <row r="14667" hidden="1"/>
    <row r="14668" hidden="1"/>
    <row r="14669" hidden="1"/>
    <row r="14670" hidden="1"/>
    <row r="14671" hidden="1"/>
    <row r="14672" hidden="1"/>
    <row r="14673" hidden="1"/>
    <row r="14674" hidden="1"/>
    <row r="14675" hidden="1"/>
    <row r="14676" hidden="1"/>
    <row r="14677" hidden="1"/>
    <row r="14678" hidden="1"/>
    <row r="14679" hidden="1"/>
    <row r="14680" hidden="1"/>
    <row r="14681" hidden="1"/>
    <row r="14682" hidden="1"/>
    <row r="14683" hidden="1"/>
    <row r="14684" hidden="1"/>
    <row r="14685" hidden="1"/>
    <row r="14686" hidden="1"/>
    <row r="14687" hidden="1"/>
    <row r="14688" hidden="1"/>
    <row r="14689" hidden="1"/>
    <row r="14690" hidden="1"/>
    <row r="14691" hidden="1"/>
    <row r="14692" hidden="1"/>
    <row r="14693" hidden="1"/>
    <row r="14694" hidden="1"/>
    <row r="14695" hidden="1"/>
    <row r="14696" hidden="1"/>
    <row r="14697" hidden="1"/>
    <row r="14698" hidden="1"/>
    <row r="14699" hidden="1"/>
    <row r="14700" hidden="1"/>
    <row r="14701" hidden="1"/>
    <row r="14702" hidden="1"/>
    <row r="14703" hidden="1"/>
    <row r="14704" hidden="1"/>
    <row r="14705" hidden="1"/>
    <row r="14706" hidden="1"/>
    <row r="14707" hidden="1"/>
    <row r="14708" hidden="1"/>
    <row r="14709" hidden="1"/>
    <row r="14710" hidden="1"/>
    <row r="14711" hidden="1"/>
    <row r="14712" hidden="1"/>
    <row r="14713" hidden="1"/>
    <row r="14714" hidden="1"/>
    <row r="14715" hidden="1"/>
    <row r="14716" hidden="1"/>
    <row r="14717" hidden="1"/>
    <row r="14718" hidden="1"/>
    <row r="14719" hidden="1"/>
    <row r="14720" hidden="1"/>
    <row r="14721" hidden="1"/>
    <row r="14722" hidden="1"/>
    <row r="14723" hidden="1"/>
    <row r="14724" hidden="1"/>
    <row r="14725" hidden="1"/>
    <row r="14726" hidden="1"/>
    <row r="14727" hidden="1"/>
    <row r="14728" hidden="1"/>
    <row r="14729" hidden="1"/>
    <row r="14730" hidden="1"/>
    <row r="14731" hidden="1"/>
    <row r="14732" hidden="1"/>
    <row r="14733" hidden="1"/>
    <row r="14734" hidden="1"/>
    <row r="14735" hidden="1"/>
    <row r="14736" hidden="1"/>
    <row r="14737" hidden="1"/>
    <row r="14738" hidden="1"/>
    <row r="14739" hidden="1"/>
    <row r="14740" hidden="1"/>
    <row r="14741" hidden="1"/>
    <row r="14742" hidden="1"/>
    <row r="14743" hidden="1"/>
    <row r="14744" hidden="1"/>
    <row r="14745" hidden="1"/>
    <row r="14746" hidden="1"/>
    <row r="14747" hidden="1"/>
    <row r="14748" hidden="1"/>
    <row r="14749" hidden="1"/>
    <row r="14750" hidden="1"/>
    <row r="14751" hidden="1"/>
    <row r="14752" hidden="1"/>
    <row r="14753" hidden="1"/>
    <row r="14754" hidden="1"/>
    <row r="14755" hidden="1"/>
    <row r="14756" hidden="1"/>
    <row r="14757" hidden="1"/>
    <row r="14758" hidden="1"/>
    <row r="14759" hidden="1"/>
    <row r="14760" hidden="1"/>
    <row r="14761" hidden="1"/>
    <row r="14762" hidden="1"/>
    <row r="14763" hidden="1"/>
    <row r="14764" hidden="1"/>
    <row r="14765" hidden="1"/>
    <row r="14766" hidden="1"/>
    <row r="14767" hidden="1"/>
    <row r="14768" hidden="1"/>
    <row r="14769" hidden="1"/>
    <row r="14770" hidden="1"/>
    <row r="14771" hidden="1"/>
    <row r="14772" hidden="1"/>
    <row r="14773" hidden="1"/>
    <row r="14774" hidden="1"/>
    <row r="14775" hidden="1"/>
    <row r="14776" hidden="1"/>
    <row r="14777" hidden="1"/>
    <row r="14778" hidden="1"/>
    <row r="14779" hidden="1"/>
    <row r="14780" hidden="1"/>
    <row r="14781" hidden="1"/>
    <row r="14782" hidden="1"/>
    <row r="14783" hidden="1"/>
    <row r="14784" hidden="1"/>
    <row r="14785" hidden="1"/>
    <row r="14786" hidden="1"/>
    <row r="14787" hidden="1"/>
    <row r="14788" hidden="1"/>
    <row r="14789" hidden="1"/>
    <row r="14790" hidden="1"/>
    <row r="14791" hidden="1"/>
    <row r="14792" hidden="1"/>
    <row r="14793" hidden="1"/>
    <row r="14794" hidden="1"/>
    <row r="14795" hidden="1"/>
    <row r="14796" hidden="1"/>
    <row r="14797" hidden="1"/>
    <row r="14798" hidden="1"/>
    <row r="14799" hidden="1"/>
    <row r="14800" hidden="1"/>
    <row r="14801" hidden="1"/>
    <row r="14802" hidden="1"/>
    <row r="14803" hidden="1"/>
    <row r="14804" hidden="1"/>
    <row r="14805" hidden="1"/>
    <row r="14806" hidden="1"/>
    <row r="14807" hidden="1"/>
    <row r="14808" hidden="1"/>
    <row r="14809" hidden="1"/>
    <row r="14810" hidden="1"/>
    <row r="14811" hidden="1"/>
    <row r="14812" hidden="1"/>
    <row r="14813" hidden="1"/>
    <row r="14814" hidden="1"/>
    <row r="14815" hidden="1"/>
    <row r="14816" hidden="1"/>
    <row r="14817" hidden="1"/>
    <row r="14818" hidden="1"/>
    <row r="14819" hidden="1"/>
    <row r="14820" hidden="1"/>
    <row r="14821" hidden="1"/>
    <row r="14822" hidden="1"/>
    <row r="14823" hidden="1"/>
    <row r="14824" hidden="1"/>
    <row r="14825" hidden="1"/>
    <row r="14826" hidden="1"/>
    <row r="14827" hidden="1"/>
    <row r="14828" hidden="1"/>
    <row r="14829" hidden="1"/>
    <row r="14830" hidden="1"/>
    <row r="14831" hidden="1"/>
    <row r="14832" hidden="1"/>
    <row r="14833" hidden="1"/>
    <row r="14834" hidden="1"/>
    <row r="14835" hidden="1"/>
    <row r="14836" hidden="1"/>
    <row r="14837" hidden="1"/>
    <row r="14838" hidden="1"/>
    <row r="14839" hidden="1"/>
    <row r="14840" hidden="1"/>
    <row r="14841" hidden="1"/>
    <row r="14842" hidden="1"/>
    <row r="14843" hidden="1"/>
    <row r="14844" hidden="1"/>
    <row r="14845" hidden="1"/>
    <row r="14846" hidden="1"/>
    <row r="14847" hidden="1"/>
    <row r="14848" hidden="1"/>
    <row r="14849" hidden="1"/>
    <row r="14850" hidden="1"/>
    <row r="14851" hidden="1"/>
    <row r="14852" hidden="1"/>
    <row r="14853" hidden="1"/>
    <row r="14854" hidden="1"/>
    <row r="14855" hidden="1"/>
    <row r="14856" hidden="1"/>
    <row r="14857" hidden="1"/>
    <row r="14858" hidden="1"/>
    <row r="14859" hidden="1"/>
    <row r="14860" hidden="1"/>
    <row r="14861" hidden="1"/>
    <row r="14862" hidden="1"/>
    <row r="14863" hidden="1"/>
    <row r="14864" hidden="1"/>
    <row r="14865" hidden="1"/>
    <row r="14866" hidden="1"/>
    <row r="14867" hidden="1"/>
    <row r="14868" hidden="1"/>
    <row r="14869" hidden="1"/>
    <row r="14870" hidden="1"/>
    <row r="14871" hidden="1"/>
    <row r="14872" hidden="1"/>
    <row r="14873" hidden="1"/>
    <row r="14874" hidden="1"/>
    <row r="14875" hidden="1"/>
    <row r="14876" hidden="1"/>
    <row r="14877" hidden="1"/>
    <row r="14878" hidden="1"/>
    <row r="14879" hidden="1"/>
    <row r="14880" hidden="1"/>
    <row r="14881" hidden="1"/>
    <row r="14882" hidden="1"/>
    <row r="14883" hidden="1"/>
    <row r="14884" hidden="1"/>
    <row r="14885" hidden="1"/>
    <row r="14886" hidden="1"/>
    <row r="14887" hidden="1"/>
    <row r="14888" hidden="1"/>
    <row r="14889" hidden="1"/>
    <row r="14890" hidden="1"/>
    <row r="14891" hidden="1"/>
    <row r="14892" hidden="1"/>
    <row r="14893" hidden="1"/>
    <row r="14894" hidden="1"/>
    <row r="14895" hidden="1"/>
    <row r="14896" hidden="1"/>
    <row r="14897" hidden="1"/>
    <row r="14898" hidden="1"/>
    <row r="14899" hidden="1"/>
    <row r="14900" hidden="1"/>
    <row r="14901" hidden="1"/>
    <row r="14902" hidden="1"/>
    <row r="14903" hidden="1"/>
    <row r="14904" hidden="1"/>
    <row r="14905" hidden="1"/>
    <row r="14906" hidden="1"/>
    <row r="14907" hidden="1"/>
    <row r="14908" hidden="1"/>
    <row r="14909" hidden="1"/>
    <row r="14910" hidden="1"/>
    <row r="14911" hidden="1"/>
    <row r="14912" hidden="1"/>
    <row r="14913" hidden="1"/>
    <row r="14914" hidden="1"/>
    <row r="14915" hidden="1"/>
    <row r="14916" hidden="1"/>
    <row r="14917" hidden="1"/>
    <row r="14918" hidden="1"/>
    <row r="14919" hidden="1"/>
    <row r="14920" hidden="1"/>
    <row r="14921" hidden="1"/>
    <row r="14922" hidden="1"/>
    <row r="14923" hidden="1"/>
    <row r="14924" hidden="1"/>
    <row r="14925" hidden="1"/>
    <row r="14926" hidden="1"/>
    <row r="14927" hidden="1"/>
    <row r="14928" hidden="1"/>
    <row r="14929" hidden="1"/>
    <row r="14930" hidden="1"/>
    <row r="14931" hidden="1"/>
    <row r="14932" hidden="1"/>
    <row r="14933" hidden="1"/>
    <row r="14934" hidden="1"/>
    <row r="14935" hidden="1"/>
    <row r="14936" hidden="1"/>
    <row r="14937" hidden="1"/>
    <row r="14938" hidden="1"/>
    <row r="14939" hidden="1"/>
    <row r="14940" hidden="1"/>
    <row r="14941" hidden="1"/>
    <row r="14942" hidden="1"/>
    <row r="14943" hidden="1"/>
    <row r="14944" hidden="1"/>
    <row r="14945" hidden="1"/>
    <row r="14946" hidden="1"/>
    <row r="14947" hidden="1"/>
    <row r="14948" hidden="1"/>
    <row r="14949" hidden="1"/>
    <row r="14950" hidden="1"/>
    <row r="14951" hidden="1"/>
    <row r="14952" hidden="1"/>
    <row r="14953" hidden="1"/>
    <row r="14954" hidden="1"/>
    <row r="14955" hidden="1"/>
    <row r="14956" hidden="1"/>
    <row r="14957" hidden="1"/>
    <row r="14958" hidden="1"/>
    <row r="14959" hidden="1"/>
    <row r="14960" hidden="1"/>
    <row r="14961" hidden="1"/>
    <row r="14962" hidden="1"/>
    <row r="14963" hidden="1"/>
    <row r="14964" hidden="1"/>
    <row r="14965" hidden="1"/>
    <row r="14966" hidden="1"/>
    <row r="14967" hidden="1"/>
    <row r="14968" hidden="1"/>
    <row r="14969" hidden="1"/>
    <row r="14970" hidden="1"/>
    <row r="14971" hidden="1"/>
    <row r="14972" hidden="1"/>
    <row r="14973" hidden="1"/>
    <row r="14974" hidden="1"/>
    <row r="14975" hidden="1"/>
    <row r="14976" hidden="1"/>
    <row r="14977" hidden="1"/>
    <row r="14978" hidden="1"/>
    <row r="14979" hidden="1"/>
    <row r="14980" hidden="1"/>
    <row r="14981" hidden="1"/>
    <row r="14982" hidden="1"/>
    <row r="14983" hidden="1"/>
    <row r="14984" hidden="1"/>
    <row r="14985" hidden="1"/>
    <row r="14986" hidden="1"/>
    <row r="14987" hidden="1"/>
    <row r="14988" hidden="1"/>
    <row r="14989" hidden="1"/>
    <row r="14990" hidden="1"/>
    <row r="14991" hidden="1"/>
    <row r="14992" hidden="1"/>
    <row r="14993" hidden="1"/>
    <row r="14994" hidden="1"/>
    <row r="14995" hidden="1"/>
    <row r="14996" hidden="1"/>
    <row r="14997" hidden="1"/>
    <row r="14998" hidden="1"/>
    <row r="14999" hidden="1"/>
    <row r="15000" hidden="1"/>
    <row r="15001" hidden="1"/>
    <row r="15002" hidden="1"/>
    <row r="15003" hidden="1"/>
    <row r="15004" hidden="1"/>
    <row r="15005" hidden="1"/>
    <row r="15006" hidden="1"/>
    <row r="15007" hidden="1"/>
    <row r="15008" hidden="1"/>
    <row r="15009" hidden="1"/>
    <row r="15010" hidden="1"/>
    <row r="15011" hidden="1"/>
    <row r="15012" hidden="1"/>
    <row r="15013" hidden="1"/>
    <row r="15014" hidden="1"/>
    <row r="15015" hidden="1"/>
    <row r="15016" hidden="1"/>
    <row r="15017" hidden="1"/>
    <row r="15018" hidden="1"/>
    <row r="15019" hidden="1"/>
    <row r="15020" hidden="1"/>
    <row r="15021" hidden="1"/>
    <row r="15022" hidden="1"/>
    <row r="15023" hidden="1"/>
    <row r="15024" hidden="1"/>
    <row r="15025" hidden="1"/>
    <row r="15026" hidden="1"/>
    <row r="15027" hidden="1"/>
    <row r="15028" hidden="1"/>
    <row r="15029" hidden="1"/>
    <row r="15030" hidden="1"/>
    <row r="15031" hidden="1"/>
    <row r="15032" hidden="1"/>
    <row r="15033" hidden="1"/>
    <row r="15034" hidden="1"/>
    <row r="15035" hidden="1"/>
    <row r="15036" hidden="1"/>
    <row r="15037" hidden="1"/>
    <row r="15038" hidden="1"/>
    <row r="15039" hidden="1"/>
    <row r="15040" hidden="1"/>
    <row r="15041" hidden="1"/>
    <row r="15042" hidden="1"/>
    <row r="15043" hidden="1"/>
    <row r="15044" hidden="1"/>
    <row r="15045" hidden="1"/>
    <row r="15046" hidden="1"/>
    <row r="15047" hidden="1"/>
    <row r="15048" hidden="1"/>
    <row r="15049" hidden="1"/>
    <row r="15050" hidden="1"/>
    <row r="15051" hidden="1"/>
    <row r="15052" hidden="1"/>
    <row r="15053" hidden="1"/>
    <row r="15054" hidden="1"/>
    <row r="15055" hidden="1"/>
    <row r="15056" hidden="1"/>
    <row r="15057" hidden="1"/>
    <row r="15058" hidden="1"/>
    <row r="15059" hidden="1"/>
    <row r="15060" hidden="1"/>
    <row r="15061" hidden="1"/>
    <row r="15062" hidden="1"/>
    <row r="15063" hidden="1"/>
    <row r="15064" hidden="1"/>
    <row r="15065" hidden="1"/>
    <row r="15066" hidden="1"/>
    <row r="15067" hidden="1"/>
    <row r="15068" hidden="1"/>
    <row r="15069" hidden="1"/>
    <row r="15070" hidden="1"/>
    <row r="15071" hidden="1"/>
    <row r="15072" hidden="1"/>
    <row r="15073" hidden="1"/>
    <row r="15074" hidden="1"/>
    <row r="15075" hidden="1"/>
    <row r="15076" hidden="1"/>
    <row r="15077" hidden="1"/>
    <row r="15078" hidden="1"/>
    <row r="15079" hidden="1"/>
    <row r="15080" hidden="1"/>
    <row r="15081" hidden="1"/>
    <row r="15082" hidden="1"/>
    <row r="15083" hidden="1"/>
    <row r="15084" hidden="1"/>
    <row r="15085" hidden="1"/>
    <row r="15086" hidden="1"/>
    <row r="15087" hidden="1"/>
    <row r="15088" hidden="1"/>
    <row r="15089" hidden="1"/>
    <row r="15090" hidden="1"/>
    <row r="15091" hidden="1"/>
    <row r="15092" hidden="1"/>
    <row r="15093" hidden="1"/>
    <row r="15094" hidden="1"/>
    <row r="15095" hidden="1"/>
    <row r="15096" hidden="1"/>
    <row r="15097" hidden="1"/>
    <row r="15098" hidden="1"/>
    <row r="15099" hidden="1"/>
    <row r="15100" hidden="1"/>
    <row r="15101" hidden="1"/>
    <row r="15102" hidden="1"/>
    <row r="15103" hidden="1"/>
    <row r="15104" hidden="1"/>
    <row r="15105" hidden="1"/>
    <row r="15106" hidden="1"/>
    <row r="15107" hidden="1"/>
    <row r="15108" hidden="1"/>
    <row r="15109" hidden="1"/>
    <row r="15110" hidden="1"/>
    <row r="15111" hidden="1"/>
    <row r="15112" hidden="1"/>
    <row r="15113" hidden="1"/>
    <row r="15114" hidden="1"/>
    <row r="15115" hidden="1"/>
    <row r="15116" hidden="1"/>
    <row r="15117" hidden="1"/>
    <row r="15118" hidden="1"/>
    <row r="15119" hidden="1"/>
    <row r="15120" hidden="1"/>
    <row r="15121" hidden="1"/>
    <row r="15122" hidden="1"/>
    <row r="15123" hidden="1"/>
    <row r="15124" hidden="1"/>
    <row r="15125" hidden="1"/>
    <row r="15126" hidden="1"/>
    <row r="15127" hidden="1"/>
    <row r="15128" hidden="1"/>
    <row r="15129" hidden="1"/>
    <row r="15130" hidden="1"/>
    <row r="15131" hidden="1"/>
    <row r="15132" hidden="1"/>
    <row r="15133" hidden="1"/>
    <row r="15134" hidden="1"/>
    <row r="15135" hidden="1"/>
    <row r="15136" hidden="1"/>
    <row r="15137" hidden="1"/>
    <row r="15138" hidden="1"/>
    <row r="15139" hidden="1"/>
    <row r="15140" hidden="1"/>
    <row r="15141" hidden="1"/>
    <row r="15142" hidden="1"/>
    <row r="15143" hidden="1"/>
    <row r="15144" hidden="1"/>
    <row r="15145" hidden="1"/>
    <row r="15146" hidden="1"/>
    <row r="15147" hidden="1"/>
    <row r="15148" hidden="1"/>
    <row r="15149" hidden="1"/>
    <row r="15150" hidden="1"/>
    <row r="15151" hidden="1"/>
    <row r="15152" hidden="1"/>
    <row r="15153" hidden="1"/>
    <row r="15154" hidden="1"/>
    <row r="15155" hidden="1"/>
    <row r="15156" hidden="1"/>
    <row r="15157" hidden="1"/>
    <row r="15158" hidden="1"/>
    <row r="15159" hidden="1"/>
    <row r="15160" hidden="1"/>
    <row r="15161" hidden="1"/>
    <row r="15162" hidden="1"/>
    <row r="15163" hidden="1"/>
    <row r="15164" hidden="1"/>
    <row r="15165" hidden="1"/>
    <row r="15166" hidden="1"/>
    <row r="15167" hidden="1"/>
    <row r="15168" hidden="1"/>
    <row r="15169" hidden="1"/>
    <row r="15170" hidden="1"/>
    <row r="15171" hidden="1"/>
    <row r="15172" hidden="1"/>
    <row r="15173" hidden="1"/>
    <row r="15174" hidden="1"/>
    <row r="15175" hidden="1"/>
    <row r="15176" hidden="1"/>
    <row r="15177" hidden="1"/>
    <row r="15178" hidden="1"/>
    <row r="15179" hidden="1"/>
    <row r="15180" hidden="1"/>
    <row r="15181" hidden="1"/>
    <row r="15182" hidden="1"/>
    <row r="15183" hidden="1"/>
    <row r="15184" hidden="1"/>
    <row r="15185" hidden="1"/>
    <row r="15186" hidden="1"/>
    <row r="15187" hidden="1"/>
    <row r="15188" hidden="1"/>
    <row r="15189" hidden="1"/>
    <row r="15190" hidden="1"/>
    <row r="15191" hidden="1"/>
    <row r="15192" hidden="1"/>
    <row r="15193" hidden="1"/>
    <row r="15194" hidden="1"/>
    <row r="15195" hidden="1"/>
    <row r="15196" hidden="1"/>
    <row r="15197" hidden="1"/>
    <row r="15198" hidden="1"/>
    <row r="15199" hidden="1"/>
    <row r="15200" hidden="1"/>
    <row r="15201" hidden="1"/>
    <row r="15202" hidden="1"/>
    <row r="15203" hidden="1"/>
    <row r="15204" hidden="1"/>
    <row r="15205" hidden="1"/>
    <row r="15206" hidden="1"/>
    <row r="15207" hidden="1"/>
    <row r="15208" hidden="1"/>
    <row r="15209" hidden="1"/>
    <row r="15210" hidden="1"/>
    <row r="15211" hidden="1"/>
    <row r="15212" hidden="1"/>
    <row r="15213" hidden="1"/>
    <row r="15214" hidden="1"/>
    <row r="15215" hidden="1"/>
    <row r="15216" hidden="1"/>
    <row r="15217" hidden="1"/>
    <row r="15218" hidden="1"/>
    <row r="15219" hidden="1"/>
    <row r="15220" hidden="1"/>
    <row r="15221" hidden="1"/>
    <row r="15222" hidden="1"/>
    <row r="15223" hidden="1"/>
    <row r="15224" hidden="1"/>
    <row r="15225" hidden="1"/>
    <row r="15226" hidden="1"/>
    <row r="15227" hidden="1"/>
    <row r="15228" hidden="1"/>
    <row r="15229" hidden="1"/>
    <row r="15230" hidden="1"/>
    <row r="15231" hidden="1"/>
    <row r="15232" hidden="1"/>
    <row r="15233" hidden="1"/>
    <row r="15234" hidden="1"/>
    <row r="15235" hidden="1"/>
    <row r="15236" hidden="1"/>
    <row r="15237" hidden="1"/>
    <row r="15238" hidden="1"/>
    <row r="15239" hidden="1"/>
    <row r="15240" hidden="1"/>
    <row r="15241" hidden="1"/>
    <row r="15242" hidden="1"/>
    <row r="15243" hidden="1"/>
    <row r="15244" hidden="1"/>
    <row r="15245" hidden="1"/>
    <row r="15246" hidden="1"/>
    <row r="15247" hidden="1"/>
    <row r="15248" hidden="1"/>
    <row r="15249" hidden="1"/>
    <row r="15250" hidden="1"/>
    <row r="15251" hidden="1"/>
    <row r="15252" hidden="1"/>
    <row r="15253" hidden="1"/>
    <row r="15254" hidden="1"/>
    <row r="15255" hidden="1"/>
    <row r="15256" hidden="1"/>
    <row r="15257" hidden="1"/>
    <row r="15258" hidden="1"/>
    <row r="15259" hidden="1"/>
    <row r="15260" hidden="1"/>
    <row r="15261" hidden="1"/>
    <row r="15262" hidden="1"/>
    <row r="15263" hidden="1"/>
    <row r="15264" hidden="1"/>
    <row r="15265" hidden="1"/>
    <row r="15266" hidden="1"/>
    <row r="15267" hidden="1"/>
    <row r="15268" hidden="1"/>
    <row r="15269" hidden="1"/>
    <row r="15270" hidden="1"/>
    <row r="15271" hidden="1"/>
    <row r="15272" hidden="1"/>
    <row r="15273" hidden="1"/>
    <row r="15274" hidden="1"/>
    <row r="15275" hidden="1"/>
    <row r="15276" hidden="1"/>
    <row r="15277" hidden="1"/>
    <row r="15278" hidden="1"/>
    <row r="15279" hidden="1"/>
    <row r="15280" hidden="1"/>
    <row r="15281" hidden="1"/>
    <row r="15282" hidden="1"/>
    <row r="15283" hidden="1"/>
    <row r="15284" hidden="1"/>
    <row r="15285" hidden="1"/>
    <row r="15286" hidden="1"/>
    <row r="15287" hidden="1"/>
    <row r="15288" hidden="1"/>
    <row r="15289" hidden="1"/>
    <row r="15290" hidden="1"/>
    <row r="15291" hidden="1"/>
    <row r="15292" hidden="1"/>
    <row r="15293" hidden="1"/>
    <row r="15294" hidden="1"/>
    <row r="15295" hidden="1"/>
    <row r="15296" hidden="1"/>
    <row r="15297" hidden="1"/>
    <row r="15298" hidden="1"/>
    <row r="15299" hidden="1"/>
    <row r="15300" hidden="1"/>
    <row r="15301" hidden="1"/>
    <row r="15302" hidden="1"/>
    <row r="15303" hidden="1"/>
    <row r="15304" hidden="1"/>
    <row r="15305" hidden="1"/>
    <row r="15306" hidden="1"/>
    <row r="15307" hidden="1"/>
    <row r="15308" hidden="1"/>
    <row r="15309" hidden="1"/>
    <row r="15310" hidden="1"/>
    <row r="15311" hidden="1"/>
    <row r="15312" hidden="1"/>
    <row r="15313" hidden="1"/>
    <row r="15314" hidden="1"/>
    <row r="15315" hidden="1"/>
    <row r="15316" hidden="1"/>
    <row r="15317" hidden="1"/>
    <row r="15318" hidden="1"/>
    <row r="15319" hidden="1"/>
    <row r="15320" hidden="1"/>
    <row r="15321" hidden="1"/>
    <row r="15322" hidden="1"/>
    <row r="15323" hidden="1"/>
    <row r="15324" hidden="1"/>
    <row r="15325" hidden="1"/>
    <row r="15326" hidden="1"/>
    <row r="15327" hidden="1"/>
    <row r="15328" hidden="1"/>
    <row r="15329" hidden="1"/>
    <row r="15330" hidden="1"/>
    <row r="15331" hidden="1"/>
    <row r="15332" hidden="1"/>
    <row r="15333" hidden="1"/>
    <row r="15334" hidden="1"/>
    <row r="15335" hidden="1"/>
    <row r="15336" hidden="1"/>
    <row r="15337" hidden="1"/>
    <row r="15338" hidden="1"/>
    <row r="15339" hidden="1"/>
    <row r="15340" hidden="1"/>
    <row r="15341" hidden="1"/>
    <row r="15342" hidden="1"/>
    <row r="15343" hidden="1"/>
    <row r="15344" hidden="1"/>
    <row r="15345" hidden="1"/>
    <row r="15346" hidden="1"/>
    <row r="15347" hidden="1"/>
    <row r="15348" hidden="1"/>
    <row r="15349" hidden="1"/>
    <row r="15350" hidden="1"/>
    <row r="15351" hidden="1"/>
    <row r="15352" hidden="1"/>
    <row r="15353" hidden="1"/>
    <row r="15354" hidden="1"/>
    <row r="15355" hidden="1"/>
    <row r="15356" hidden="1"/>
    <row r="15357" hidden="1"/>
    <row r="15358" hidden="1"/>
    <row r="15359" hidden="1"/>
    <row r="15360" hidden="1"/>
    <row r="15361" hidden="1"/>
    <row r="15362" hidden="1"/>
    <row r="15363" hidden="1"/>
    <row r="15364" hidden="1"/>
    <row r="15365" hidden="1"/>
    <row r="15366" hidden="1"/>
    <row r="15367" hidden="1"/>
    <row r="15368" hidden="1"/>
    <row r="15369" hidden="1"/>
    <row r="15370" hidden="1"/>
    <row r="15371" hidden="1"/>
    <row r="15372" hidden="1"/>
    <row r="15373" hidden="1"/>
    <row r="15374" hidden="1"/>
    <row r="15375" hidden="1"/>
    <row r="15376" hidden="1"/>
    <row r="15377" hidden="1"/>
    <row r="15378" hidden="1"/>
    <row r="15379" hidden="1"/>
    <row r="15380" hidden="1"/>
    <row r="15381" hidden="1"/>
    <row r="15382" hidden="1"/>
    <row r="15383" hidden="1"/>
    <row r="15384" hidden="1"/>
    <row r="15385" hidden="1"/>
    <row r="15386" hidden="1"/>
    <row r="15387" hidden="1"/>
    <row r="15388" hidden="1"/>
    <row r="15389" hidden="1"/>
    <row r="15390" hidden="1"/>
    <row r="15391" hidden="1"/>
    <row r="15392" hidden="1"/>
    <row r="15393" hidden="1"/>
    <row r="15394" hidden="1"/>
    <row r="15395" hidden="1"/>
    <row r="15396" hidden="1"/>
    <row r="15397" hidden="1"/>
    <row r="15398" hidden="1"/>
    <row r="15399" hidden="1"/>
    <row r="15400" hidden="1"/>
    <row r="15401" hidden="1"/>
    <row r="15402" hidden="1"/>
    <row r="15403" hidden="1"/>
    <row r="15404" hidden="1"/>
    <row r="15405" hidden="1"/>
    <row r="15406" hidden="1"/>
    <row r="15407" hidden="1"/>
    <row r="15408" hidden="1"/>
    <row r="15409" hidden="1"/>
    <row r="15410" hidden="1"/>
    <row r="15411" hidden="1"/>
    <row r="15412" hidden="1"/>
    <row r="15413" hidden="1"/>
    <row r="15414" hidden="1"/>
    <row r="15415" hidden="1"/>
    <row r="15416" hidden="1"/>
    <row r="15417" hidden="1"/>
    <row r="15418" hidden="1"/>
    <row r="15419" hidden="1"/>
    <row r="15420" hidden="1"/>
    <row r="15421" hidden="1"/>
    <row r="15422" hidden="1"/>
    <row r="15423" hidden="1"/>
    <row r="15424" hidden="1"/>
    <row r="15425" hidden="1"/>
    <row r="15426" hidden="1"/>
    <row r="15427" hidden="1"/>
    <row r="15428" hidden="1"/>
    <row r="15429" hidden="1"/>
    <row r="15430" hidden="1"/>
    <row r="15431" hidden="1"/>
    <row r="15432" hidden="1"/>
    <row r="15433" hidden="1"/>
    <row r="15434" hidden="1"/>
    <row r="15435" hidden="1"/>
    <row r="15436" hidden="1"/>
    <row r="15437" hidden="1"/>
    <row r="15438" hidden="1"/>
    <row r="15439" hidden="1"/>
    <row r="15440" hidden="1"/>
    <row r="15441" hidden="1"/>
    <row r="15442" hidden="1"/>
    <row r="15443" hidden="1"/>
    <row r="15444" hidden="1"/>
    <row r="15445" hidden="1"/>
    <row r="15446" hidden="1"/>
    <row r="15447" hidden="1"/>
    <row r="15448" hidden="1"/>
    <row r="15449" hidden="1"/>
    <row r="15450" hidden="1"/>
    <row r="15451" hidden="1"/>
    <row r="15452" hidden="1"/>
    <row r="15453" hidden="1"/>
    <row r="15454" hidden="1"/>
    <row r="15455" hidden="1"/>
    <row r="15456" hidden="1"/>
    <row r="15457" hidden="1"/>
    <row r="15458" hidden="1"/>
    <row r="15459" hidden="1"/>
    <row r="15460" hidden="1"/>
    <row r="15461" hidden="1"/>
    <row r="15462" hidden="1"/>
    <row r="15463" hidden="1"/>
    <row r="15464" hidden="1"/>
    <row r="15465" hidden="1"/>
    <row r="15466" hidden="1"/>
    <row r="15467" hidden="1"/>
    <row r="15468" hidden="1"/>
    <row r="15469" hidden="1"/>
    <row r="15470" hidden="1"/>
    <row r="15471" hidden="1"/>
    <row r="15472" hidden="1"/>
    <row r="15473" hidden="1"/>
    <row r="15474" hidden="1"/>
    <row r="15475" hidden="1"/>
    <row r="15476" hidden="1"/>
    <row r="15477" hidden="1"/>
    <row r="15478" hidden="1"/>
    <row r="15479" hidden="1"/>
    <row r="15480" hidden="1"/>
    <row r="15481" hidden="1"/>
    <row r="15482" hidden="1"/>
    <row r="15483" hidden="1"/>
    <row r="15484" hidden="1"/>
    <row r="15485" hidden="1"/>
    <row r="15486" hidden="1"/>
    <row r="15487" hidden="1"/>
    <row r="15488" hidden="1"/>
    <row r="15489" hidden="1"/>
    <row r="15490" hidden="1"/>
    <row r="15491" hidden="1"/>
    <row r="15492" hidden="1"/>
    <row r="15493" hidden="1"/>
    <row r="15494" hidden="1"/>
    <row r="15495" hidden="1"/>
    <row r="15496" hidden="1"/>
    <row r="15497" hidden="1"/>
    <row r="15498" hidden="1"/>
    <row r="15499" hidden="1"/>
    <row r="15500" hidden="1"/>
    <row r="15501" hidden="1"/>
    <row r="15502" hidden="1"/>
    <row r="15503" hidden="1"/>
    <row r="15504" hidden="1"/>
    <row r="15505" hidden="1"/>
    <row r="15506" hidden="1"/>
    <row r="15507" hidden="1"/>
    <row r="15508" hidden="1"/>
    <row r="15509" hidden="1"/>
    <row r="15510" hidden="1"/>
    <row r="15511" hidden="1"/>
    <row r="15512" hidden="1"/>
    <row r="15513" hidden="1"/>
    <row r="15514" hidden="1"/>
    <row r="15515" hidden="1"/>
    <row r="15516" hidden="1"/>
    <row r="15517" hidden="1"/>
    <row r="15518" hidden="1"/>
    <row r="15519" hidden="1"/>
    <row r="15520" hidden="1"/>
    <row r="15521" hidden="1"/>
    <row r="15522" hidden="1"/>
    <row r="15523" hidden="1"/>
    <row r="15524" hidden="1"/>
    <row r="15525" hidden="1"/>
    <row r="15526" hidden="1"/>
    <row r="15527" hidden="1"/>
    <row r="15528" hidden="1"/>
    <row r="15529" hidden="1"/>
    <row r="15530" hidden="1"/>
    <row r="15531" hidden="1"/>
    <row r="15532" hidden="1"/>
    <row r="15533" hidden="1"/>
    <row r="15534" hidden="1"/>
    <row r="15535" hidden="1"/>
    <row r="15536" hidden="1"/>
    <row r="15537" hidden="1"/>
    <row r="15538" hidden="1"/>
    <row r="15539" hidden="1"/>
    <row r="15540" hidden="1"/>
    <row r="15541" hidden="1"/>
    <row r="15542" hidden="1"/>
    <row r="15543" hidden="1"/>
    <row r="15544" hidden="1"/>
    <row r="15545" hidden="1"/>
    <row r="15546" hidden="1"/>
    <row r="15547" hidden="1"/>
    <row r="15548" hidden="1"/>
    <row r="15549" hidden="1"/>
    <row r="15550" hidden="1"/>
    <row r="15551" hidden="1"/>
    <row r="15552" hidden="1"/>
    <row r="15553" hidden="1"/>
    <row r="15554" hidden="1"/>
    <row r="15555" hidden="1"/>
    <row r="15556" hidden="1"/>
    <row r="15557" hidden="1"/>
    <row r="15558" hidden="1"/>
    <row r="15559" hidden="1"/>
    <row r="15560" hidden="1"/>
    <row r="15561" hidden="1"/>
    <row r="15562" hidden="1"/>
    <row r="15563" hidden="1"/>
    <row r="15564" hidden="1"/>
    <row r="15565" hidden="1"/>
    <row r="15566" hidden="1"/>
    <row r="15567" hidden="1"/>
    <row r="15568" hidden="1"/>
    <row r="15569" hidden="1"/>
    <row r="15570" hidden="1"/>
    <row r="15571" hidden="1"/>
    <row r="15572" hidden="1"/>
    <row r="15573" hidden="1"/>
    <row r="15574" hidden="1"/>
    <row r="15575" hidden="1"/>
    <row r="15576" hidden="1"/>
    <row r="15577" hidden="1"/>
    <row r="15578" hidden="1"/>
    <row r="15579" hidden="1"/>
    <row r="15580" hidden="1"/>
    <row r="15581" hidden="1"/>
    <row r="15582" hidden="1"/>
    <row r="15583" hidden="1"/>
    <row r="15584" hidden="1"/>
    <row r="15585" hidden="1"/>
    <row r="15586" hidden="1"/>
    <row r="15587" hidden="1"/>
    <row r="15588" hidden="1"/>
    <row r="15589" hidden="1"/>
    <row r="15590" hidden="1"/>
    <row r="15591" hidden="1"/>
    <row r="15592" hidden="1"/>
    <row r="15593" hidden="1"/>
    <row r="15594" hidden="1"/>
    <row r="15595" hidden="1"/>
    <row r="15596" hidden="1"/>
    <row r="15597" hidden="1"/>
    <row r="15598" hidden="1"/>
    <row r="15599" hidden="1"/>
    <row r="15600" hidden="1"/>
    <row r="15601" hidden="1"/>
    <row r="15602" hidden="1"/>
    <row r="15603" hidden="1"/>
    <row r="15604" hidden="1"/>
    <row r="15605" hidden="1"/>
    <row r="15606" hidden="1"/>
    <row r="15607" hidden="1"/>
    <row r="15608" hidden="1"/>
    <row r="15609" hidden="1"/>
    <row r="15610" hidden="1"/>
    <row r="15611" hidden="1"/>
    <row r="15612" hidden="1"/>
    <row r="15613" hidden="1"/>
    <row r="15614" hidden="1"/>
    <row r="15615" hidden="1"/>
    <row r="15616" hidden="1"/>
    <row r="15617" hidden="1"/>
    <row r="15618" hidden="1"/>
    <row r="15619" hidden="1"/>
    <row r="15620" hidden="1"/>
    <row r="15621" hidden="1"/>
    <row r="15622" hidden="1"/>
    <row r="15623" hidden="1"/>
    <row r="15624" hidden="1"/>
    <row r="15625" hidden="1"/>
    <row r="15626" hidden="1"/>
    <row r="15627" hidden="1"/>
    <row r="15628" hidden="1"/>
    <row r="15629" hidden="1"/>
    <row r="15630" hidden="1"/>
    <row r="15631" hidden="1"/>
    <row r="15632" hidden="1"/>
    <row r="15633" hidden="1"/>
    <row r="15634" hidden="1"/>
    <row r="15635" hidden="1"/>
    <row r="15636" hidden="1"/>
    <row r="15637" hidden="1"/>
    <row r="15638" hidden="1"/>
    <row r="15639" hidden="1"/>
    <row r="15640" hidden="1"/>
    <row r="15641" hidden="1"/>
    <row r="15642" hidden="1"/>
    <row r="15643" hidden="1"/>
    <row r="15644" hidden="1"/>
    <row r="15645" hidden="1"/>
    <row r="15646" hidden="1"/>
    <row r="15647" hidden="1"/>
    <row r="15648" hidden="1"/>
    <row r="15649" hidden="1"/>
    <row r="15650" hidden="1"/>
    <row r="15651" hidden="1"/>
    <row r="15652" hidden="1"/>
    <row r="15653" hidden="1"/>
    <row r="15654" hidden="1"/>
    <row r="15655" hidden="1"/>
    <row r="15656" hidden="1"/>
    <row r="15657" hidden="1"/>
    <row r="15658" hidden="1"/>
    <row r="15659" hidden="1"/>
    <row r="15660" hidden="1"/>
    <row r="15661" hidden="1"/>
    <row r="15662" hidden="1"/>
    <row r="15663" hidden="1"/>
    <row r="15664" hidden="1"/>
    <row r="15665" hidden="1"/>
    <row r="15666" hidden="1"/>
    <row r="15667" hidden="1"/>
    <row r="15668" hidden="1"/>
    <row r="15669" hidden="1"/>
    <row r="15670" hidden="1"/>
    <row r="15671" hidden="1"/>
    <row r="15672" hidden="1"/>
    <row r="15673" hidden="1"/>
    <row r="15674" hidden="1"/>
    <row r="15675" hidden="1"/>
    <row r="15676" hidden="1"/>
    <row r="15677" hidden="1"/>
    <row r="15678" hidden="1"/>
    <row r="15679" hidden="1"/>
    <row r="15680" hidden="1"/>
    <row r="15681" hidden="1"/>
    <row r="15682" hidden="1"/>
    <row r="15683" hidden="1"/>
    <row r="15684" hidden="1"/>
    <row r="15685" hidden="1"/>
    <row r="15686" hidden="1"/>
    <row r="15687" hidden="1"/>
    <row r="15688" hidden="1"/>
    <row r="15689" hidden="1"/>
    <row r="15690" hidden="1"/>
    <row r="15691" hidden="1"/>
    <row r="15692" hidden="1"/>
    <row r="15693" hidden="1"/>
    <row r="15694" hidden="1"/>
    <row r="15695" hidden="1"/>
    <row r="15696" hidden="1"/>
    <row r="15697" hidden="1"/>
    <row r="15698" hidden="1"/>
    <row r="15699" hidden="1"/>
    <row r="15700" hidden="1"/>
    <row r="15701" hidden="1"/>
    <row r="15702" hidden="1"/>
    <row r="15703" hidden="1"/>
    <row r="15704" hidden="1"/>
    <row r="15705" hidden="1"/>
    <row r="15706" hidden="1"/>
    <row r="15707" hidden="1"/>
    <row r="15708" hidden="1"/>
    <row r="15709" hidden="1"/>
    <row r="15710" hidden="1"/>
    <row r="15711" hidden="1"/>
    <row r="15712" hidden="1"/>
    <row r="15713" hidden="1"/>
    <row r="15714" hidden="1"/>
    <row r="15715" hidden="1"/>
    <row r="15716" hidden="1"/>
    <row r="15717" hidden="1"/>
    <row r="15718" hidden="1"/>
    <row r="15719" hidden="1"/>
    <row r="15720" hidden="1"/>
    <row r="15721" hidden="1"/>
    <row r="15722" hidden="1"/>
    <row r="15723" hidden="1"/>
    <row r="15724" hidden="1"/>
    <row r="15725" hidden="1"/>
    <row r="15726" hidden="1"/>
    <row r="15727" hidden="1"/>
    <row r="15728" hidden="1"/>
    <row r="15729" hidden="1"/>
    <row r="15730" hidden="1"/>
    <row r="15731" hidden="1"/>
    <row r="15732" hidden="1"/>
    <row r="15733" hidden="1"/>
    <row r="15734" hidden="1"/>
    <row r="15735" hidden="1"/>
    <row r="15736" hidden="1"/>
    <row r="15737" hidden="1"/>
    <row r="15738" hidden="1"/>
    <row r="15739" hidden="1"/>
    <row r="15740" hidden="1"/>
    <row r="15741" hidden="1"/>
    <row r="15742" hidden="1"/>
    <row r="15743" hidden="1"/>
    <row r="15744" hidden="1"/>
    <row r="15745" hidden="1"/>
    <row r="15746" hidden="1"/>
    <row r="15747" hidden="1"/>
    <row r="15748" hidden="1"/>
    <row r="15749" hidden="1"/>
    <row r="15750" hidden="1"/>
    <row r="15751" hidden="1"/>
    <row r="15752" hidden="1"/>
    <row r="15753" hidden="1"/>
    <row r="15754" hidden="1"/>
    <row r="15755" hidden="1"/>
    <row r="15756" hidden="1"/>
    <row r="15757" hidden="1"/>
    <row r="15758" hidden="1"/>
    <row r="15759" hidden="1"/>
    <row r="15760" hidden="1"/>
    <row r="15761" hidden="1"/>
    <row r="15762" hidden="1"/>
    <row r="15763" hidden="1"/>
    <row r="15764" hidden="1"/>
    <row r="15765" hidden="1"/>
    <row r="15766" hidden="1"/>
    <row r="15767" hidden="1"/>
    <row r="15768" hidden="1"/>
    <row r="15769" hidden="1"/>
    <row r="15770" hidden="1"/>
    <row r="15771" hidden="1"/>
    <row r="15772" hidden="1"/>
    <row r="15773" hidden="1"/>
    <row r="15774" hidden="1"/>
    <row r="15775" hidden="1"/>
    <row r="15776" hidden="1"/>
    <row r="15777" hidden="1"/>
    <row r="15778" hidden="1"/>
    <row r="15779" hidden="1"/>
    <row r="15780" hidden="1"/>
    <row r="15781" hidden="1"/>
    <row r="15782" hidden="1"/>
    <row r="15783" hidden="1"/>
    <row r="15784" hidden="1"/>
    <row r="15785" hidden="1"/>
    <row r="15786" hidden="1"/>
    <row r="15787" hidden="1"/>
    <row r="15788" hidden="1"/>
    <row r="15789" hidden="1"/>
    <row r="15790" hidden="1"/>
    <row r="15791" hidden="1"/>
    <row r="15792" hidden="1"/>
    <row r="15793" hidden="1"/>
    <row r="15794" hidden="1"/>
    <row r="15795" hidden="1"/>
    <row r="15796" hidden="1"/>
    <row r="15797" hidden="1"/>
    <row r="15798" hidden="1"/>
    <row r="15799" hidden="1"/>
    <row r="15800" hidden="1"/>
    <row r="15801" hidden="1"/>
    <row r="15802" hidden="1"/>
    <row r="15803" hidden="1"/>
    <row r="15804" hidden="1"/>
    <row r="15805" hidden="1"/>
    <row r="15806" hidden="1"/>
    <row r="15807" hidden="1"/>
    <row r="15808" hidden="1"/>
    <row r="15809" hidden="1"/>
    <row r="15810" hidden="1"/>
    <row r="15811" hidden="1"/>
    <row r="15812" hidden="1"/>
    <row r="15813" hidden="1"/>
    <row r="15814" hidden="1"/>
    <row r="15815" hidden="1"/>
    <row r="15816" hidden="1"/>
    <row r="15817" hidden="1"/>
    <row r="15818" hidden="1"/>
    <row r="15819" hidden="1"/>
    <row r="15820" hidden="1"/>
    <row r="15821" hidden="1"/>
    <row r="15822" hidden="1"/>
    <row r="15823" hidden="1"/>
    <row r="15824" hidden="1"/>
    <row r="15825" hidden="1"/>
    <row r="15826" hidden="1"/>
    <row r="15827" hidden="1"/>
    <row r="15828" hidden="1"/>
    <row r="15829" hidden="1"/>
    <row r="15830" hidden="1"/>
    <row r="15831" hidden="1"/>
    <row r="15832" hidden="1"/>
    <row r="15833" hidden="1"/>
    <row r="15834" hidden="1"/>
    <row r="15835" hidden="1"/>
    <row r="15836" hidden="1"/>
    <row r="15837" hidden="1"/>
    <row r="15838" hidden="1"/>
    <row r="15839" hidden="1"/>
    <row r="15840" hidden="1"/>
    <row r="15841" hidden="1"/>
    <row r="15842" hidden="1"/>
    <row r="15843" hidden="1"/>
    <row r="15844" hidden="1"/>
    <row r="15845" hidden="1"/>
    <row r="15846" hidden="1"/>
    <row r="15847" hidden="1"/>
    <row r="15848" hidden="1"/>
    <row r="15849" hidden="1"/>
    <row r="15850" hidden="1"/>
    <row r="15851" hidden="1"/>
    <row r="15852" hidden="1"/>
    <row r="15853" hidden="1"/>
    <row r="15854" hidden="1"/>
    <row r="15855" hidden="1"/>
    <row r="15856" hidden="1"/>
    <row r="15857" hidden="1"/>
    <row r="15858" hidden="1"/>
    <row r="15859" hidden="1"/>
    <row r="15860" hidden="1"/>
    <row r="15861" hidden="1"/>
    <row r="15862" hidden="1"/>
    <row r="15863" hidden="1"/>
    <row r="15864" hidden="1"/>
    <row r="15865" hidden="1"/>
    <row r="15866" hidden="1"/>
    <row r="15867" hidden="1"/>
    <row r="15868" hidden="1"/>
    <row r="15869" hidden="1"/>
    <row r="15870" hidden="1"/>
    <row r="15871" hidden="1"/>
    <row r="15872" hidden="1"/>
    <row r="15873" hidden="1"/>
    <row r="15874" hidden="1"/>
    <row r="15875" hidden="1"/>
    <row r="15876" hidden="1"/>
    <row r="15877" hidden="1"/>
    <row r="15878" hidden="1"/>
    <row r="15879" hidden="1"/>
    <row r="15880" hidden="1"/>
    <row r="15881" hidden="1"/>
    <row r="15882" hidden="1"/>
    <row r="15883" hidden="1"/>
    <row r="15884" hidden="1"/>
    <row r="15885" hidden="1"/>
    <row r="15886" hidden="1"/>
    <row r="15887" hidden="1"/>
    <row r="15888" hidden="1"/>
    <row r="15889" hidden="1"/>
    <row r="15890" hidden="1"/>
    <row r="15891" hidden="1"/>
    <row r="15892" hidden="1"/>
    <row r="15893" hidden="1"/>
    <row r="15894" hidden="1"/>
    <row r="15895" hidden="1"/>
    <row r="15896" hidden="1"/>
    <row r="15897" hidden="1"/>
    <row r="15898" hidden="1"/>
    <row r="15899" hidden="1"/>
    <row r="15900" hidden="1"/>
    <row r="15901" hidden="1"/>
    <row r="15902" hidden="1"/>
    <row r="15903" hidden="1"/>
    <row r="15904" hidden="1"/>
    <row r="15905" hidden="1"/>
    <row r="15906" hidden="1"/>
    <row r="15907" hidden="1"/>
    <row r="15908" hidden="1"/>
    <row r="15909" hidden="1"/>
    <row r="15910" hidden="1"/>
    <row r="15911" hidden="1"/>
    <row r="15912" hidden="1"/>
    <row r="15913" hidden="1"/>
    <row r="15914" hidden="1"/>
    <row r="15915" hidden="1"/>
    <row r="15916" hidden="1"/>
    <row r="15917" hidden="1"/>
    <row r="15918" hidden="1"/>
    <row r="15919" hidden="1"/>
    <row r="15920" hidden="1"/>
    <row r="15921" hidden="1"/>
    <row r="15922" hidden="1"/>
    <row r="15923" hidden="1"/>
    <row r="15924" hidden="1"/>
    <row r="15925" hidden="1"/>
    <row r="15926" hidden="1"/>
    <row r="15927" hidden="1"/>
    <row r="15928" hidden="1"/>
    <row r="15929" hidden="1"/>
    <row r="15930" hidden="1"/>
    <row r="15931" hidden="1"/>
    <row r="15932" hidden="1"/>
    <row r="15933" hidden="1"/>
    <row r="15934" hidden="1"/>
    <row r="15935" hidden="1"/>
    <row r="15936" hidden="1"/>
    <row r="15937" hidden="1"/>
    <row r="15938" hidden="1"/>
    <row r="15939" hidden="1"/>
    <row r="15940" hidden="1"/>
    <row r="15941" hidden="1"/>
    <row r="15942" hidden="1"/>
    <row r="15943" hidden="1"/>
    <row r="15944" hidden="1"/>
    <row r="15945" hidden="1"/>
    <row r="15946" hidden="1"/>
    <row r="15947" hidden="1"/>
    <row r="15948" hidden="1"/>
    <row r="15949" hidden="1"/>
    <row r="15950" hidden="1"/>
    <row r="15951" hidden="1"/>
    <row r="15952" hidden="1"/>
    <row r="15953" hidden="1"/>
    <row r="15954" hidden="1"/>
    <row r="15955" hidden="1"/>
    <row r="15956" hidden="1"/>
    <row r="15957" hidden="1"/>
    <row r="15958" hidden="1"/>
    <row r="15959" hidden="1"/>
    <row r="15960" hidden="1"/>
    <row r="15961" hidden="1"/>
    <row r="15962" hidden="1"/>
    <row r="15963" hidden="1"/>
    <row r="15964" hidden="1"/>
    <row r="15965" hidden="1"/>
    <row r="15966" hidden="1"/>
    <row r="15967" hidden="1"/>
    <row r="15968" hidden="1"/>
    <row r="15969" hidden="1"/>
    <row r="15970" hidden="1"/>
    <row r="15971" hidden="1"/>
    <row r="15972" hidden="1"/>
    <row r="15973" hidden="1"/>
    <row r="15974" hidden="1"/>
    <row r="15975" hidden="1"/>
    <row r="15976" hidden="1"/>
    <row r="15977" hidden="1"/>
    <row r="15978" hidden="1"/>
    <row r="15979" hidden="1"/>
    <row r="15980" hidden="1"/>
    <row r="15981" hidden="1"/>
    <row r="15982" hidden="1"/>
    <row r="15983" hidden="1"/>
    <row r="15984" hidden="1"/>
    <row r="15985" hidden="1"/>
    <row r="15986" hidden="1"/>
    <row r="15987" hidden="1"/>
    <row r="15988" hidden="1"/>
    <row r="15989" hidden="1"/>
    <row r="15990" hidden="1"/>
    <row r="15991" hidden="1"/>
    <row r="15992" hidden="1"/>
    <row r="15993" hidden="1"/>
    <row r="15994" hidden="1"/>
    <row r="15995" hidden="1"/>
    <row r="15996" hidden="1"/>
    <row r="15997" hidden="1"/>
    <row r="15998" hidden="1"/>
    <row r="15999" hidden="1"/>
    <row r="16000" hidden="1"/>
    <row r="16001" hidden="1"/>
    <row r="16002" hidden="1"/>
    <row r="16003" hidden="1"/>
    <row r="16004" hidden="1"/>
    <row r="16005" hidden="1"/>
    <row r="16006" hidden="1"/>
    <row r="16007" hidden="1"/>
    <row r="16008" hidden="1"/>
    <row r="16009" hidden="1"/>
    <row r="16010" hidden="1"/>
    <row r="16011" hidden="1"/>
    <row r="16012" hidden="1"/>
    <row r="16013" hidden="1"/>
    <row r="16014" hidden="1"/>
    <row r="16015" hidden="1"/>
    <row r="16016" hidden="1"/>
    <row r="16017" hidden="1"/>
    <row r="16018" hidden="1"/>
    <row r="16019" hidden="1"/>
    <row r="16020" hidden="1"/>
    <row r="16021" hidden="1"/>
    <row r="16022" hidden="1"/>
    <row r="16023" hidden="1"/>
    <row r="16024" hidden="1"/>
    <row r="16025" hidden="1"/>
    <row r="16026" hidden="1"/>
    <row r="16027" hidden="1"/>
    <row r="16028" hidden="1"/>
    <row r="16029" hidden="1"/>
    <row r="16030" hidden="1"/>
    <row r="16031" hidden="1"/>
    <row r="16032" hidden="1"/>
    <row r="16033" hidden="1"/>
    <row r="16034" hidden="1"/>
    <row r="16035" hidden="1"/>
    <row r="16036" hidden="1"/>
    <row r="16037" hidden="1"/>
    <row r="16038" hidden="1"/>
    <row r="16039" hidden="1"/>
    <row r="16040" hidden="1"/>
    <row r="16041" hidden="1"/>
    <row r="16042" hidden="1"/>
    <row r="16043" hidden="1"/>
    <row r="16044" hidden="1"/>
    <row r="16045" hidden="1"/>
    <row r="16046" hidden="1"/>
    <row r="16047" hidden="1"/>
    <row r="16048" hidden="1"/>
    <row r="16049" hidden="1"/>
    <row r="16050" hidden="1"/>
    <row r="16051" hidden="1"/>
    <row r="16052" hidden="1"/>
    <row r="16053" hidden="1"/>
    <row r="16054" hidden="1"/>
    <row r="16055" hidden="1"/>
    <row r="16056" hidden="1"/>
    <row r="16057" hidden="1"/>
    <row r="16058" hidden="1"/>
    <row r="16059" hidden="1"/>
    <row r="16060" hidden="1"/>
    <row r="16061" hidden="1"/>
    <row r="16062" hidden="1"/>
    <row r="16063" hidden="1"/>
    <row r="16064" hidden="1"/>
    <row r="16065" hidden="1"/>
    <row r="16066" hidden="1"/>
    <row r="16067" hidden="1"/>
    <row r="16068" hidden="1"/>
    <row r="16069" hidden="1"/>
    <row r="16070" hidden="1"/>
    <row r="16071" hidden="1"/>
    <row r="16072" hidden="1"/>
    <row r="16073" hidden="1"/>
    <row r="16074" hidden="1"/>
    <row r="16075" hidden="1"/>
    <row r="16076" hidden="1"/>
    <row r="16077" hidden="1"/>
    <row r="16078" hidden="1"/>
    <row r="16079" hidden="1"/>
    <row r="16080" hidden="1"/>
    <row r="16081" hidden="1"/>
    <row r="16082" hidden="1"/>
    <row r="16083" hidden="1"/>
    <row r="16084" hidden="1"/>
    <row r="16085" hidden="1"/>
    <row r="16086" hidden="1"/>
    <row r="16087" hidden="1"/>
    <row r="16088" hidden="1"/>
    <row r="16089" hidden="1"/>
    <row r="16090" hidden="1"/>
    <row r="16091" hidden="1"/>
    <row r="16092" hidden="1"/>
    <row r="16093" hidden="1"/>
    <row r="16094" hidden="1"/>
    <row r="16095" hidden="1"/>
    <row r="16096" hidden="1"/>
    <row r="16097" hidden="1"/>
    <row r="16098" hidden="1"/>
    <row r="16099" hidden="1"/>
    <row r="16100" hidden="1"/>
    <row r="16101" hidden="1"/>
    <row r="16102" hidden="1"/>
    <row r="16103" hidden="1"/>
    <row r="16104" hidden="1"/>
    <row r="16105" hidden="1"/>
    <row r="16106" hidden="1"/>
    <row r="16107" hidden="1"/>
    <row r="16108" hidden="1"/>
    <row r="16109" hidden="1"/>
    <row r="16110" hidden="1"/>
    <row r="16111" hidden="1"/>
    <row r="16112" hidden="1"/>
    <row r="16113" hidden="1"/>
    <row r="16114" hidden="1"/>
    <row r="16115" hidden="1"/>
    <row r="16116" hidden="1"/>
    <row r="16117" hidden="1"/>
    <row r="16118" hidden="1"/>
    <row r="16119" hidden="1"/>
    <row r="16120" hidden="1"/>
    <row r="16121" hidden="1"/>
    <row r="16122" hidden="1"/>
    <row r="16123" hidden="1"/>
    <row r="16124" hidden="1"/>
    <row r="16125" hidden="1"/>
    <row r="16126" hidden="1"/>
    <row r="16127" hidden="1"/>
    <row r="16128" hidden="1"/>
    <row r="16129" hidden="1"/>
    <row r="16130" hidden="1"/>
    <row r="16131" hidden="1"/>
    <row r="16132" hidden="1"/>
    <row r="16133" hidden="1"/>
    <row r="16134" hidden="1"/>
    <row r="16135" hidden="1"/>
    <row r="16136" hidden="1"/>
    <row r="16137" hidden="1"/>
    <row r="16138" hidden="1"/>
    <row r="16139" hidden="1"/>
    <row r="16140" hidden="1"/>
    <row r="16141" hidden="1"/>
    <row r="16142" hidden="1"/>
    <row r="16143" hidden="1"/>
    <row r="16144" hidden="1"/>
    <row r="16145" hidden="1"/>
    <row r="16146" hidden="1"/>
    <row r="16147" hidden="1"/>
    <row r="16148" hidden="1"/>
    <row r="16149" hidden="1"/>
    <row r="16150" hidden="1"/>
    <row r="16151" hidden="1"/>
    <row r="16152" hidden="1"/>
    <row r="16153" hidden="1"/>
    <row r="16154" hidden="1"/>
    <row r="16155" hidden="1"/>
    <row r="16156" hidden="1"/>
    <row r="16157" hidden="1"/>
    <row r="16158" hidden="1"/>
    <row r="16159" hidden="1"/>
    <row r="16160" hidden="1"/>
    <row r="16161" hidden="1"/>
    <row r="16162" hidden="1"/>
    <row r="16163" hidden="1"/>
    <row r="16164" hidden="1"/>
    <row r="16165" hidden="1"/>
    <row r="16166" hidden="1"/>
    <row r="16167" hidden="1"/>
    <row r="16168" hidden="1"/>
    <row r="16169" hidden="1"/>
    <row r="16170" hidden="1"/>
    <row r="16171" hidden="1"/>
    <row r="16172" hidden="1"/>
    <row r="16173" hidden="1"/>
    <row r="16174" hidden="1"/>
    <row r="16175" hidden="1"/>
    <row r="16176" hidden="1"/>
    <row r="16177" hidden="1"/>
    <row r="16178" hidden="1"/>
    <row r="16179" hidden="1"/>
    <row r="16180" hidden="1"/>
    <row r="16181" hidden="1"/>
    <row r="16182" hidden="1"/>
    <row r="16183" hidden="1"/>
    <row r="16184" hidden="1"/>
    <row r="16185" hidden="1"/>
    <row r="16186" hidden="1"/>
    <row r="16187" hidden="1"/>
    <row r="16188" hidden="1"/>
    <row r="16189" hidden="1"/>
    <row r="16190" hidden="1"/>
    <row r="16191" hidden="1"/>
    <row r="16192" hidden="1"/>
    <row r="16193" hidden="1"/>
    <row r="16194" hidden="1"/>
    <row r="16195" hidden="1"/>
    <row r="16196" hidden="1"/>
    <row r="16197" hidden="1"/>
    <row r="16198" hidden="1"/>
    <row r="16199" hidden="1"/>
    <row r="16200" hidden="1"/>
    <row r="16201" hidden="1"/>
    <row r="16202" hidden="1"/>
    <row r="16203" hidden="1"/>
    <row r="16204" hidden="1"/>
    <row r="16205" hidden="1"/>
    <row r="16206" hidden="1"/>
    <row r="16207" hidden="1"/>
    <row r="16208" hidden="1"/>
    <row r="16209" hidden="1"/>
    <row r="16210" hidden="1"/>
    <row r="16211" hidden="1"/>
    <row r="16212" hidden="1"/>
    <row r="16213" hidden="1"/>
    <row r="16214" hidden="1"/>
    <row r="16215" hidden="1"/>
    <row r="16216" hidden="1"/>
    <row r="16217" hidden="1"/>
    <row r="16218" hidden="1"/>
    <row r="16219" hidden="1"/>
    <row r="16220" hidden="1"/>
    <row r="16221" hidden="1"/>
    <row r="16222" hidden="1"/>
    <row r="16223" hidden="1"/>
    <row r="16224" hidden="1"/>
    <row r="16225" hidden="1"/>
    <row r="16226" hidden="1"/>
    <row r="16227" hidden="1"/>
    <row r="16228" hidden="1"/>
    <row r="16229" hidden="1"/>
    <row r="16230" hidden="1"/>
    <row r="16231" hidden="1"/>
    <row r="16232" hidden="1"/>
    <row r="16233" hidden="1"/>
    <row r="16234" hidden="1"/>
    <row r="16235" hidden="1"/>
    <row r="16236" hidden="1"/>
    <row r="16237" hidden="1"/>
    <row r="16238" hidden="1"/>
    <row r="16239" hidden="1"/>
    <row r="16240" hidden="1"/>
    <row r="16241" hidden="1"/>
    <row r="16242" hidden="1"/>
    <row r="16243" hidden="1"/>
    <row r="16244" hidden="1"/>
    <row r="16245" hidden="1"/>
    <row r="16246" hidden="1"/>
    <row r="16247" hidden="1"/>
    <row r="16248" hidden="1"/>
    <row r="16249" hidden="1"/>
    <row r="16250" hidden="1"/>
    <row r="16251" hidden="1"/>
    <row r="16252" hidden="1"/>
    <row r="16253" hidden="1"/>
    <row r="16254" hidden="1"/>
    <row r="16255" hidden="1"/>
    <row r="16256" hidden="1"/>
    <row r="16257" hidden="1"/>
    <row r="16258" hidden="1"/>
    <row r="16259" hidden="1"/>
    <row r="16260" hidden="1"/>
    <row r="16261" hidden="1"/>
    <row r="16262" hidden="1"/>
    <row r="16263" hidden="1"/>
    <row r="16264" hidden="1"/>
    <row r="16265" hidden="1"/>
    <row r="16266" hidden="1"/>
    <row r="16267" hidden="1"/>
    <row r="16268" hidden="1"/>
    <row r="16269" hidden="1"/>
    <row r="16270" hidden="1"/>
    <row r="16271" hidden="1"/>
    <row r="16272" hidden="1"/>
    <row r="16273" hidden="1"/>
    <row r="16274" hidden="1"/>
    <row r="16275" hidden="1"/>
    <row r="16276" hidden="1"/>
    <row r="16277" hidden="1"/>
    <row r="16278" hidden="1"/>
    <row r="16279" hidden="1"/>
    <row r="16280" hidden="1"/>
    <row r="16281" hidden="1"/>
    <row r="16282" hidden="1"/>
    <row r="16283" hidden="1"/>
    <row r="16284" hidden="1"/>
    <row r="16285" hidden="1"/>
    <row r="16286" hidden="1"/>
    <row r="16287" hidden="1"/>
    <row r="16288" hidden="1"/>
    <row r="16289" hidden="1"/>
    <row r="16290" hidden="1"/>
    <row r="16291" hidden="1"/>
    <row r="16292" hidden="1"/>
    <row r="16293" hidden="1"/>
    <row r="16294" hidden="1"/>
    <row r="16295" hidden="1"/>
    <row r="16296" hidden="1"/>
    <row r="16297" hidden="1"/>
    <row r="16298" hidden="1"/>
    <row r="16299" hidden="1"/>
    <row r="16300" hidden="1"/>
    <row r="16301" hidden="1"/>
    <row r="16302" hidden="1"/>
    <row r="16303" hidden="1"/>
    <row r="16304" hidden="1"/>
    <row r="16305" hidden="1"/>
    <row r="16306" hidden="1"/>
    <row r="16307" hidden="1"/>
    <row r="16308" hidden="1"/>
    <row r="16309" hidden="1"/>
    <row r="16310" hidden="1"/>
    <row r="16311" hidden="1"/>
    <row r="16312" hidden="1"/>
    <row r="16313" hidden="1"/>
    <row r="16314" hidden="1"/>
    <row r="16315" hidden="1"/>
    <row r="16316" hidden="1"/>
    <row r="16317" hidden="1"/>
    <row r="16318" hidden="1"/>
    <row r="16319" hidden="1"/>
    <row r="16320" hidden="1"/>
    <row r="16321" hidden="1"/>
    <row r="16322" hidden="1"/>
    <row r="16323" hidden="1"/>
    <row r="16324" hidden="1"/>
    <row r="16325" hidden="1"/>
    <row r="16326" hidden="1"/>
    <row r="16327" hidden="1"/>
    <row r="16328" hidden="1"/>
    <row r="16329" hidden="1"/>
    <row r="16330" hidden="1"/>
    <row r="16331" hidden="1"/>
    <row r="16332" hidden="1"/>
    <row r="16333" hidden="1"/>
    <row r="16334" hidden="1"/>
    <row r="16335" hidden="1"/>
    <row r="16336" hidden="1"/>
    <row r="16337" hidden="1"/>
    <row r="16338" hidden="1"/>
    <row r="16339" hidden="1"/>
    <row r="16340" hidden="1"/>
    <row r="16341" hidden="1"/>
    <row r="16342" hidden="1"/>
    <row r="16343" hidden="1"/>
    <row r="16344" hidden="1"/>
    <row r="16345" hidden="1"/>
    <row r="16346" hidden="1"/>
    <row r="16347" hidden="1"/>
    <row r="16348" hidden="1"/>
    <row r="16349" hidden="1"/>
    <row r="16350" hidden="1"/>
    <row r="16351" hidden="1"/>
    <row r="16352" hidden="1"/>
    <row r="16353" hidden="1"/>
    <row r="16354" hidden="1"/>
    <row r="16355" hidden="1"/>
    <row r="16356" hidden="1"/>
    <row r="16357" hidden="1"/>
    <row r="16358" hidden="1"/>
    <row r="16359" hidden="1"/>
    <row r="16360" hidden="1"/>
    <row r="16361" hidden="1"/>
    <row r="16362" hidden="1"/>
    <row r="16363" hidden="1"/>
    <row r="16364" hidden="1"/>
    <row r="16365" hidden="1"/>
    <row r="16366" hidden="1"/>
    <row r="16367" hidden="1"/>
    <row r="16368" hidden="1"/>
    <row r="16369" hidden="1"/>
    <row r="16370" hidden="1"/>
    <row r="16371" hidden="1"/>
    <row r="16372" hidden="1"/>
    <row r="16373" hidden="1"/>
    <row r="16374" hidden="1"/>
    <row r="16375" hidden="1"/>
    <row r="16376" hidden="1"/>
    <row r="16377" hidden="1"/>
    <row r="16378" hidden="1"/>
    <row r="16379" hidden="1"/>
    <row r="16380" hidden="1"/>
    <row r="16381" hidden="1"/>
    <row r="16382" hidden="1"/>
    <row r="16383" hidden="1"/>
    <row r="16384" hidden="1"/>
    <row r="16385" hidden="1"/>
    <row r="16386" hidden="1"/>
    <row r="16387" hidden="1"/>
    <row r="16388" hidden="1"/>
    <row r="16389" hidden="1"/>
    <row r="16390" hidden="1"/>
    <row r="16391" hidden="1"/>
    <row r="16392" hidden="1"/>
    <row r="16393" hidden="1"/>
    <row r="16394" hidden="1"/>
    <row r="16395" hidden="1"/>
    <row r="16396" hidden="1"/>
    <row r="16397" hidden="1"/>
    <row r="16398" hidden="1"/>
    <row r="16399" hidden="1"/>
    <row r="16400" hidden="1"/>
    <row r="16401" hidden="1"/>
    <row r="16402" hidden="1"/>
    <row r="16403" hidden="1"/>
    <row r="16404" hidden="1"/>
    <row r="16405" hidden="1"/>
    <row r="16406" hidden="1"/>
    <row r="16407" hidden="1"/>
    <row r="16408" hidden="1"/>
    <row r="16409" hidden="1"/>
    <row r="16410" hidden="1"/>
    <row r="16411" hidden="1"/>
    <row r="16412" hidden="1"/>
    <row r="16413" hidden="1"/>
    <row r="16414" hidden="1"/>
    <row r="16415" hidden="1"/>
    <row r="16416" hidden="1"/>
    <row r="16417" hidden="1"/>
    <row r="16418" hidden="1"/>
    <row r="16419" hidden="1"/>
    <row r="16420" hidden="1"/>
    <row r="16421" hidden="1"/>
    <row r="16422" hidden="1"/>
    <row r="16423" hidden="1"/>
    <row r="16424" hidden="1"/>
    <row r="16425" hidden="1"/>
    <row r="16426" hidden="1"/>
    <row r="16427" hidden="1"/>
    <row r="16428" hidden="1"/>
    <row r="16429" hidden="1"/>
    <row r="16430" hidden="1"/>
    <row r="16431" hidden="1"/>
    <row r="16432" hidden="1"/>
    <row r="16433" hidden="1"/>
    <row r="16434" hidden="1"/>
    <row r="16435" hidden="1"/>
    <row r="16436" hidden="1"/>
    <row r="16437" hidden="1"/>
    <row r="16438" hidden="1"/>
    <row r="16439" hidden="1"/>
    <row r="16440" hidden="1"/>
    <row r="16441" hidden="1"/>
    <row r="16442" hidden="1"/>
    <row r="16443" hidden="1"/>
    <row r="16444" hidden="1"/>
    <row r="16445" hidden="1"/>
    <row r="16446" hidden="1"/>
    <row r="16447" hidden="1"/>
    <row r="16448" hidden="1"/>
    <row r="16449" hidden="1"/>
    <row r="16450" hidden="1"/>
    <row r="16451" hidden="1"/>
    <row r="16452" hidden="1"/>
    <row r="16453" hidden="1"/>
    <row r="16454" hidden="1"/>
    <row r="16455" hidden="1"/>
    <row r="16456" hidden="1"/>
    <row r="16457" hidden="1"/>
    <row r="16458" hidden="1"/>
    <row r="16459" hidden="1"/>
    <row r="16460" hidden="1"/>
    <row r="16461" hidden="1"/>
    <row r="16462" hidden="1"/>
    <row r="16463" hidden="1"/>
    <row r="16464" hidden="1"/>
    <row r="16465" hidden="1"/>
    <row r="16466" hidden="1"/>
    <row r="16467" hidden="1"/>
    <row r="16468" hidden="1"/>
    <row r="16469" hidden="1"/>
    <row r="16470" hidden="1"/>
    <row r="16471" hidden="1"/>
    <row r="16472" hidden="1"/>
    <row r="16473" hidden="1"/>
    <row r="16474" hidden="1"/>
    <row r="16475" hidden="1"/>
    <row r="16476" hidden="1"/>
    <row r="16477" hidden="1"/>
    <row r="16478" hidden="1"/>
    <row r="16479" hidden="1"/>
    <row r="16480" hidden="1"/>
    <row r="16481" hidden="1"/>
    <row r="16482" hidden="1"/>
    <row r="16483" hidden="1"/>
    <row r="16484" hidden="1"/>
    <row r="16485" hidden="1"/>
    <row r="16486" hidden="1"/>
    <row r="16487" hidden="1"/>
    <row r="16488" hidden="1"/>
    <row r="16489" hidden="1"/>
    <row r="16490" hidden="1"/>
    <row r="16491" hidden="1"/>
    <row r="16492" hidden="1"/>
    <row r="16493" hidden="1"/>
    <row r="16494" hidden="1"/>
    <row r="16495" hidden="1"/>
    <row r="16496" hidden="1"/>
    <row r="16497" hidden="1"/>
    <row r="16498" hidden="1"/>
    <row r="16499" hidden="1"/>
    <row r="16500" hidden="1"/>
    <row r="16501" hidden="1"/>
    <row r="16502" hidden="1"/>
    <row r="16503" hidden="1"/>
    <row r="16504" hidden="1"/>
    <row r="16505" hidden="1"/>
    <row r="16506" hidden="1"/>
    <row r="16507" hidden="1"/>
    <row r="16508" hidden="1"/>
    <row r="16509" hidden="1"/>
    <row r="16510" hidden="1"/>
    <row r="16511" hidden="1"/>
    <row r="16512" hidden="1"/>
    <row r="16513" hidden="1"/>
    <row r="16514" hidden="1"/>
    <row r="16515" hidden="1"/>
    <row r="16516" hidden="1"/>
    <row r="16517" hidden="1"/>
    <row r="16518" hidden="1"/>
    <row r="16519" hidden="1"/>
    <row r="16520" hidden="1"/>
    <row r="16521" hidden="1"/>
    <row r="16522" hidden="1"/>
    <row r="16523" hidden="1"/>
    <row r="16524" hidden="1"/>
    <row r="16525" hidden="1"/>
    <row r="16526" hidden="1"/>
    <row r="16527" hidden="1"/>
    <row r="16528" hidden="1"/>
    <row r="16529" hidden="1"/>
    <row r="16530" hidden="1"/>
    <row r="16531" hidden="1"/>
    <row r="16532" hidden="1"/>
    <row r="16533" hidden="1"/>
    <row r="16534" hidden="1"/>
    <row r="16535" hidden="1"/>
    <row r="16536" hidden="1"/>
    <row r="16537" hidden="1"/>
    <row r="16538" hidden="1"/>
    <row r="16539" hidden="1"/>
    <row r="16540" hidden="1"/>
    <row r="16541" hidden="1"/>
    <row r="16542" hidden="1"/>
    <row r="16543" hidden="1"/>
    <row r="16544" hidden="1"/>
    <row r="16545" hidden="1"/>
    <row r="16546" hidden="1"/>
    <row r="16547" hidden="1"/>
    <row r="16548" hidden="1"/>
    <row r="16549" hidden="1"/>
    <row r="16550" hidden="1"/>
    <row r="16551" hidden="1"/>
    <row r="16552" hidden="1"/>
    <row r="16553" hidden="1"/>
    <row r="16554" hidden="1"/>
    <row r="16555" hidden="1"/>
    <row r="16556" hidden="1"/>
    <row r="16557" hidden="1"/>
    <row r="16558" hidden="1"/>
    <row r="16559" hidden="1"/>
    <row r="16560" hidden="1"/>
    <row r="16561" hidden="1"/>
    <row r="16562" hidden="1"/>
    <row r="16563" hidden="1"/>
    <row r="16564" hidden="1"/>
    <row r="16565" hidden="1"/>
    <row r="16566" hidden="1"/>
    <row r="16567" hidden="1"/>
    <row r="16568" hidden="1"/>
    <row r="16569" hidden="1"/>
    <row r="16570" hidden="1"/>
    <row r="16571" hidden="1"/>
    <row r="16572" hidden="1"/>
    <row r="16573" hidden="1"/>
    <row r="16574" hidden="1"/>
    <row r="16575" hidden="1"/>
    <row r="16576" hidden="1"/>
    <row r="16577" hidden="1"/>
    <row r="16578" hidden="1"/>
    <row r="16579" hidden="1"/>
    <row r="16580" hidden="1"/>
    <row r="16581" hidden="1"/>
    <row r="16582" hidden="1"/>
    <row r="16583" hidden="1"/>
    <row r="16584" hidden="1"/>
    <row r="16585" hidden="1"/>
    <row r="16586" hidden="1"/>
    <row r="16587" hidden="1"/>
    <row r="16588" hidden="1"/>
    <row r="16589" hidden="1"/>
    <row r="16590" hidden="1"/>
    <row r="16591" hidden="1"/>
    <row r="16592" hidden="1"/>
    <row r="16593" hidden="1"/>
    <row r="16594" hidden="1"/>
    <row r="16595" hidden="1"/>
    <row r="16596" hidden="1"/>
    <row r="16597" hidden="1"/>
    <row r="16598" hidden="1"/>
    <row r="16599" hidden="1"/>
    <row r="16600" hidden="1"/>
    <row r="16601" hidden="1"/>
    <row r="16602" hidden="1"/>
    <row r="16603" hidden="1"/>
    <row r="16604" hidden="1"/>
    <row r="16605" hidden="1"/>
    <row r="16606" hidden="1"/>
    <row r="16607" hidden="1"/>
    <row r="16608" hidden="1"/>
    <row r="16609" hidden="1"/>
    <row r="16610" hidden="1"/>
    <row r="16611" hidden="1"/>
    <row r="16612" hidden="1"/>
    <row r="16613" hidden="1"/>
    <row r="16614" hidden="1"/>
    <row r="16615" hidden="1"/>
    <row r="16616" hidden="1"/>
    <row r="16617" hidden="1"/>
    <row r="16618" hidden="1"/>
    <row r="16619" hidden="1"/>
    <row r="16620" hidden="1"/>
    <row r="16621" hidden="1"/>
    <row r="16622" hidden="1"/>
    <row r="16623" hidden="1"/>
    <row r="16624" hidden="1"/>
    <row r="16625" hidden="1"/>
    <row r="16626" hidden="1"/>
    <row r="16627" hidden="1"/>
    <row r="16628" hidden="1"/>
    <row r="16629" hidden="1"/>
    <row r="16630" hidden="1"/>
    <row r="16631" hidden="1"/>
    <row r="16632" hidden="1"/>
    <row r="16633" hidden="1"/>
    <row r="16634" hidden="1"/>
    <row r="16635" hidden="1"/>
    <row r="16636" hidden="1"/>
    <row r="16637" hidden="1"/>
    <row r="16638" hidden="1"/>
    <row r="16639" hidden="1"/>
    <row r="16640" hidden="1"/>
    <row r="16641" hidden="1"/>
    <row r="16642" hidden="1"/>
    <row r="16643" hidden="1"/>
    <row r="16644" hidden="1"/>
    <row r="16645" hidden="1"/>
    <row r="16646" hidden="1"/>
    <row r="16647" hidden="1"/>
    <row r="16648" hidden="1"/>
    <row r="16649" hidden="1"/>
    <row r="16650" hidden="1"/>
    <row r="16651" hidden="1"/>
    <row r="16652" hidden="1"/>
    <row r="16653" hidden="1"/>
    <row r="16654" hidden="1"/>
    <row r="16655" hidden="1"/>
    <row r="16656" hidden="1"/>
    <row r="16657" hidden="1"/>
    <row r="16658" hidden="1"/>
    <row r="16659" hidden="1"/>
    <row r="16660" hidden="1"/>
    <row r="16661" hidden="1"/>
    <row r="16662" hidden="1"/>
    <row r="16663" hidden="1"/>
    <row r="16664" hidden="1"/>
    <row r="16665" hidden="1"/>
    <row r="16666" hidden="1"/>
    <row r="16667" hidden="1"/>
    <row r="16668" hidden="1"/>
    <row r="16669" hidden="1"/>
    <row r="16670" hidden="1"/>
    <row r="16671" hidden="1"/>
    <row r="16672" hidden="1"/>
    <row r="16673" hidden="1"/>
    <row r="16674" hidden="1"/>
    <row r="16675" hidden="1"/>
    <row r="16676" hidden="1"/>
    <row r="16677" hidden="1"/>
    <row r="16678" hidden="1"/>
    <row r="16679" hidden="1"/>
    <row r="16680" hidden="1"/>
    <row r="16681" hidden="1"/>
    <row r="16682" hidden="1"/>
    <row r="16683" hidden="1"/>
    <row r="16684" hidden="1"/>
    <row r="16685" hidden="1"/>
    <row r="16686" hidden="1"/>
    <row r="16687" hidden="1"/>
    <row r="16688" hidden="1"/>
    <row r="16689" hidden="1"/>
    <row r="16690" hidden="1"/>
    <row r="16691" hidden="1"/>
    <row r="16692" hidden="1"/>
    <row r="16693" hidden="1"/>
    <row r="16694" hidden="1"/>
    <row r="16695" hidden="1"/>
    <row r="16696" hidden="1"/>
    <row r="16697" hidden="1"/>
    <row r="16698" hidden="1"/>
    <row r="16699" hidden="1"/>
    <row r="16700" hidden="1"/>
    <row r="16701" hidden="1"/>
    <row r="16702" hidden="1"/>
    <row r="16703" hidden="1"/>
    <row r="16704" hidden="1"/>
    <row r="16705" hidden="1"/>
    <row r="16706" hidden="1"/>
    <row r="16707" hidden="1"/>
    <row r="16708" hidden="1"/>
    <row r="16709" hidden="1"/>
    <row r="16710" hidden="1"/>
    <row r="16711" hidden="1"/>
    <row r="16712" hidden="1"/>
    <row r="16713" hidden="1"/>
    <row r="16714" hidden="1"/>
    <row r="16715" hidden="1"/>
    <row r="16716" hidden="1"/>
    <row r="16717" hidden="1"/>
    <row r="16718" hidden="1"/>
    <row r="16719" hidden="1"/>
    <row r="16720" hidden="1"/>
    <row r="16721" hidden="1"/>
    <row r="16722" hidden="1"/>
    <row r="16723" hidden="1"/>
    <row r="16724" hidden="1"/>
    <row r="16725" hidden="1"/>
    <row r="16726" hidden="1"/>
    <row r="16727" hidden="1"/>
    <row r="16728" hidden="1"/>
    <row r="16729" hidden="1"/>
    <row r="16730" hidden="1"/>
    <row r="16731" hidden="1"/>
    <row r="16732" hidden="1"/>
    <row r="16733" hidden="1"/>
    <row r="16734" hidden="1"/>
    <row r="16735" hidden="1"/>
    <row r="16736" hidden="1"/>
    <row r="16737" hidden="1"/>
    <row r="16738" hidden="1"/>
    <row r="16739" hidden="1"/>
    <row r="16740" hidden="1"/>
    <row r="16741" hidden="1"/>
    <row r="16742" hidden="1"/>
    <row r="16743" hidden="1"/>
    <row r="16744" hidden="1"/>
    <row r="16745" hidden="1"/>
    <row r="16746" hidden="1"/>
    <row r="16747" hidden="1"/>
    <row r="16748" hidden="1"/>
    <row r="16749" hidden="1"/>
    <row r="16750" hidden="1"/>
    <row r="16751" hidden="1"/>
    <row r="16752" hidden="1"/>
    <row r="16753" hidden="1"/>
    <row r="16754" hidden="1"/>
    <row r="16755" hidden="1"/>
    <row r="16756" hidden="1"/>
    <row r="16757" hidden="1"/>
    <row r="16758" hidden="1"/>
    <row r="16759" hidden="1"/>
    <row r="16760" hidden="1"/>
    <row r="16761" hidden="1"/>
    <row r="16762" hidden="1"/>
    <row r="16763" hidden="1"/>
    <row r="16764" hidden="1"/>
    <row r="16765" hidden="1"/>
    <row r="16766" hidden="1"/>
    <row r="16767" hidden="1"/>
    <row r="16768" hidden="1"/>
    <row r="16769" hidden="1"/>
    <row r="16770" hidden="1"/>
    <row r="16771" hidden="1"/>
    <row r="16772" hidden="1"/>
    <row r="16773" hidden="1"/>
    <row r="16774" hidden="1"/>
    <row r="16775" hidden="1"/>
    <row r="16776" hidden="1"/>
    <row r="16777" hidden="1"/>
    <row r="16778" hidden="1"/>
    <row r="16779" hidden="1"/>
    <row r="16780" hidden="1"/>
    <row r="16781" hidden="1"/>
    <row r="16782" hidden="1"/>
    <row r="16783" hidden="1"/>
    <row r="16784" hidden="1"/>
    <row r="16785" hidden="1"/>
    <row r="16786" hidden="1"/>
    <row r="16787" hidden="1"/>
    <row r="16788" hidden="1"/>
    <row r="16789" hidden="1"/>
    <row r="16790" hidden="1"/>
    <row r="16791" hidden="1"/>
    <row r="16792" hidden="1"/>
    <row r="16793" hidden="1"/>
    <row r="16794" hidden="1"/>
    <row r="16795" hidden="1"/>
    <row r="16796" hidden="1"/>
    <row r="16797" hidden="1"/>
    <row r="16798" hidden="1"/>
    <row r="16799" hidden="1"/>
    <row r="16800" hidden="1"/>
    <row r="16801" hidden="1"/>
    <row r="16802" hidden="1"/>
    <row r="16803" hidden="1"/>
    <row r="16804" hidden="1"/>
    <row r="16805" hidden="1"/>
    <row r="16806" hidden="1"/>
    <row r="16807" hidden="1"/>
    <row r="16808" hidden="1"/>
    <row r="16809" hidden="1"/>
    <row r="16810" hidden="1"/>
    <row r="16811" hidden="1"/>
    <row r="16812" hidden="1"/>
    <row r="16813" hidden="1"/>
    <row r="16814" hidden="1"/>
    <row r="16815" hidden="1"/>
    <row r="16816" hidden="1"/>
    <row r="16817" hidden="1"/>
    <row r="16818" hidden="1"/>
    <row r="16819" hidden="1"/>
    <row r="16820" hidden="1"/>
    <row r="16821" hidden="1"/>
    <row r="16822" hidden="1"/>
    <row r="16823" hidden="1"/>
    <row r="16824" hidden="1"/>
    <row r="16825" hidden="1"/>
    <row r="16826" hidden="1"/>
    <row r="16827" hidden="1"/>
    <row r="16828" hidden="1"/>
    <row r="16829" hidden="1"/>
    <row r="16830" hidden="1"/>
    <row r="16831" hidden="1"/>
    <row r="16832" hidden="1"/>
    <row r="16833" hidden="1"/>
    <row r="16834" hidden="1"/>
    <row r="16835" hidden="1"/>
    <row r="16836" hidden="1"/>
    <row r="16837" hidden="1"/>
    <row r="16838" hidden="1"/>
    <row r="16839" hidden="1"/>
    <row r="16840" hidden="1"/>
    <row r="16841" hidden="1"/>
    <row r="16842" hidden="1"/>
    <row r="16843" hidden="1"/>
    <row r="16844" hidden="1"/>
    <row r="16845" hidden="1"/>
    <row r="16846" hidden="1"/>
    <row r="16847" hidden="1"/>
    <row r="16848" hidden="1"/>
    <row r="16849" hidden="1"/>
    <row r="16850" hidden="1"/>
    <row r="16851" hidden="1"/>
    <row r="16852" hidden="1"/>
    <row r="16853" hidden="1"/>
    <row r="16854" hidden="1"/>
    <row r="16855" hidden="1"/>
    <row r="16856" hidden="1"/>
    <row r="16857" hidden="1"/>
    <row r="16858" hidden="1"/>
    <row r="16859" hidden="1"/>
    <row r="16860" hidden="1"/>
    <row r="16861" hidden="1"/>
    <row r="16862" hidden="1"/>
    <row r="16863" hidden="1"/>
    <row r="16864" hidden="1"/>
    <row r="16865" hidden="1"/>
    <row r="16866" hidden="1"/>
    <row r="16867" hidden="1"/>
    <row r="16868" hidden="1"/>
    <row r="16869" hidden="1"/>
    <row r="16870" hidden="1"/>
    <row r="16871" hidden="1"/>
    <row r="16872" hidden="1"/>
    <row r="16873" hidden="1"/>
    <row r="16874" hidden="1"/>
    <row r="16875" hidden="1"/>
    <row r="16876" hidden="1"/>
    <row r="16877" hidden="1"/>
    <row r="16878" hidden="1"/>
    <row r="16879" hidden="1"/>
    <row r="16880" hidden="1"/>
    <row r="16881" hidden="1"/>
    <row r="16882" hidden="1"/>
    <row r="16883" hidden="1"/>
    <row r="16884" hidden="1"/>
    <row r="16885" hidden="1"/>
    <row r="16886" hidden="1"/>
    <row r="16887" hidden="1"/>
    <row r="16888" hidden="1"/>
    <row r="16889" hidden="1"/>
    <row r="16890" hidden="1"/>
    <row r="16891" hidden="1"/>
    <row r="16892" hidden="1"/>
    <row r="16893" hidden="1"/>
    <row r="16894" hidden="1"/>
    <row r="16895" hidden="1"/>
    <row r="16896" hidden="1"/>
    <row r="16897" hidden="1"/>
    <row r="16898" hidden="1"/>
    <row r="16899" hidden="1"/>
    <row r="16900" hidden="1"/>
    <row r="16901" hidden="1"/>
    <row r="16902" hidden="1"/>
    <row r="16903" hidden="1"/>
    <row r="16904" hidden="1"/>
    <row r="16905" hidden="1"/>
    <row r="16906" hidden="1"/>
    <row r="16907" hidden="1"/>
    <row r="16908" hidden="1"/>
    <row r="16909" hidden="1"/>
    <row r="16910" hidden="1"/>
    <row r="16911" hidden="1"/>
    <row r="16912" hidden="1"/>
    <row r="16913" hidden="1"/>
    <row r="16914" hidden="1"/>
    <row r="16915" hidden="1"/>
    <row r="16916" hidden="1"/>
    <row r="16917" hidden="1"/>
    <row r="16918" hidden="1"/>
    <row r="16919" hidden="1"/>
    <row r="16920" hidden="1"/>
    <row r="16921" hidden="1"/>
    <row r="16922" hidden="1"/>
    <row r="16923" hidden="1"/>
    <row r="16924" hidden="1"/>
    <row r="16925" hidden="1"/>
    <row r="16926" hidden="1"/>
    <row r="16927" hidden="1"/>
    <row r="16928" hidden="1"/>
    <row r="16929" hidden="1"/>
    <row r="16930" hidden="1"/>
    <row r="16931" hidden="1"/>
    <row r="16932" hidden="1"/>
    <row r="16933" hidden="1"/>
    <row r="16934" hidden="1"/>
    <row r="16935" hidden="1"/>
    <row r="16936" hidden="1"/>
    <row r="16937" hidden="1"/>
    <row r="16938" hidden="1"/>
    <row r="16939" hidden="1"/>
    <row r="16940" hidden="1"/>
    <row r="16941" hidden="1"/>
    <row r="16942" hidden="1"/>
    <row r="16943" hidden="1"/>
    <row r="16944" hidden="1"/>
    <row r="16945" hidden="1"/>
    <row r="16946" hidden="1"/>
    <row r="16947" hidden="1"/>
    <row r="16948" hidden="1"/>
    <row r="16949" hidden="1"/>
    <row r="16950" hidden="1"/>
    <row r="16951" hidden="1"/>
    <row r="16952" hidden="1"/>
    <row r="16953" hidden="1"/>
    <row r="16954" hidden="1"/>
    <row r="16955" hidden="1"/>
    <row r="16956" hidden="1"/>
    <row r="16957" hidden="1"/>
    <row r="16958" hidden="1"/>
    <row r="16959" hidden="1"/>
    <row r="16960" hidden="1"/>
    <row r="16961" hidden="1"/>
    <row r="16962" hidden="1"/>
    <row r="16963" hidden="1"/>
    <row r="16964" hidden="1"/>
    <row r="16965" hidden="1"/>
    <row r="16966" hidden="1"/>
    <row r="16967" hidden="1"/>
    <row r="16968" hidden="1"/>
    <row r="16969" hidden="1"/>
    <row r="16970" hidden="1"/>
    <row r="16971" hidden="1"/>
    <row r="16972" hidden="1"/>
    <row r="16973" hidden="1"/>
    <row r="16974" hidden="1"/>
    <row r="16975" hidden="1"/>
    <row r="16976" hidden="1"/>
    <row r="16977" hidden="1"/>
    <row r="16978" hidden="1"/>
    <row r="16979" hidden="1"/>
    <row r="16980" hidden="1"/>
    <row r="16981" hidden="1"/>
    <row r="16982" hidden="1"/>
    <row r="16983" hidden="1"/>
    <row r="16984" hidden="1"/>
    <row r="16985" hidden="1"/>
    <row r="16986" hidden="1"/>
    <row r="16987" hidden="1"/>
    <row r="16988" hidden="1"/>
    <row r="16989" hidden="1"/>
    <row r="16990" hidden="1"/>
    <row r="16991" hidden="1"/>
    <row r="16992" hidden="1"/>
    <row r="16993" hidden="1"/>
    <row r="16994" hidden="1"/>
    <row r="16995" hidden="1"/>
    <row r="16996" hidden="1"/>
    <row r="16997" hidden="1"/>
    <row r="16998" hidden="1"/>
    <row r="16999" hidden="1"/>
    <row r="17000" hidden="1"/>
    <row r="17001" hidden="1"/>
    <row r="17002" hidden="1"/>
    <row r="17003" hidden="1"/>
    <row r="17004" hidden="1"/>
    <row r="17005" hidden="1"/>
    <row r="17006" hidden="1"/>
    <row r="17007" hidden="1"/>
    <row r="17008" hidden="1"/>
    <row r="17009" hidden="1"/>
    <row r="17010" hidden="1"/>
    <row r="17011" hidden="1"/>
    <row r="17012" hidden="1"/>
    <row r="17013" hidden="1"/>
    <row r="17014" hidden="1"/>
    <row r="17015" hidden="1"/>
    <row r="17016" hidden="1"/>
    <row r="17017" hidden="1"/>
    <row r="17018" hidden="1"/>
    <row r="17019" hidden="1"/>
    <row r="17020" hidden="1"/>
    <row r="17021" hidden="1"/>
    <row r="17022" hidden="1"/>
    <row r="17023" hidden="1"/>
    <row r="17024" hidden="1"/>
    <row r="17025" hidden="1"/>
    <row r="17026" hidden="1"/>
    <row r="17027" hidden="1"/>
    <row r="17028" hidden="1"/>
    <row r="17029" hidden="1"/>
    <row r="17030" hidden="1"/>
    <row r="17031" hidden="1"/>
    <row r="17032" hidden="1"/>
    <row r="17033" hidden="1"/>
    <row r="17034" hidden="1"/>
    <row r="17035" hidden="1"/>
    <row r="17036" hidden="1"/>
    <row r="17037" hidden="1"/>
    <row r="17038" hidden="1"/>
    <row r="17039" hidden="1"/>
    <row r="17040" hidden="1"/>
    <row r="17041" hidden="1"/>
    <row r="17042" hidden="1"/>
    <row r="17043" hidden="1"/>
    <row r="17044" hidden="1"/>
    <row r="17045" hidden="1"/>
    <row r="17046" hidden="1"/>
    <row r="17047" hidden="1"/>
    <row r="17048" hidden="1"/>
    <row r="17049" hidden="1"/>
    <row r="17050" hidden="1"/>
    <row r="17051" hidden="1"/>
    <row r="17052" hidden="1"/>
    <row r="17053" hidden="1"/>
    <row r="17054" hidden="1"/>
    <row r="17055" hidden="1"/>
    <row r="17056" hidden="1"/>
    <row r="17057" hidden="1"/>
    <row r="17058" hidden="1"/>
    <row r="17059" hidden="1"/>
    <row r="17060" hidden="1"/>
    <row r="17061" hidden="1"/>
    <row r="17062" hidden="1"/>
    <row r="17063" hidden="1"/>
    <row r="17064" hidden="1"/>
    <row r="17065" hidden="1"/>
    <row r="17066" hidden="1"/>
    <row r="17067" hidden="1"/>
    <row r="17068" hidden="1"/>
    <row r="17069" hidden="1"/>
    <row r="17070" hidden="1"/>
    <row r="17071" hidden="1"/>
    <row r="17072" hidden="1"/>
    <row r="17073" hidden="1"/>
    <row r="17074" hidden="1"/>
    <row r="17075" hidden="1"/>
    <row r="17076" hidden="1"/>
    <row r="17077" hidden="1"/>
    <row r="17078" hidden="1"/>
    <row r="17079" hidden="1"/>
    <row r="17080" hidden="1"/>
    <row r="17081" hidden="1"/>
    <row r="17082" hidden="1"/>
    <row r="17083" hidden="1"/>
    <row r="17084" hidden="1"/>
    <row r="17085" hidden="1"/>
    <row r="17086" hidden="1"/>
    <row r="17087" hidden="1"/>
    <row r="17088" hidden="1"/>
    <row r="17089" hidden="1"/>
    <row r="17090" hidden="1"/>
    <row r="17091" hidden="1"/>
    <row r="17092" hidden="1"/>
    <row r="17093" hidden="1"/>
    <row r="17094" hidden="1"/>
    <row r="17095" hidden="1"/>
    <row r="17096" hidden="1"/>
    <row r="17097" hidden="1"/>
    <row r="17098" hidden="1"/>
    <row r="17099" hidden="1"/>
    <row r="17100" hidden="1"/>
    <row r="17101" hidden="1"/>
    <row r="17102" hidden="1"/>
    <row r="17103" hidden="1"/>
    <row r="17104" hidden="1"/>
    <row r="17105" hidden="1"/>
    <row r="17106" hidden="1"/>
    <row r="17107" hidden="1"/>
    <row r="17108" hidden="1"/>
    <row r="17109" hidden="1"/>
    <row r="17110" hidden="1"/>
    <row r="17111" hidden="1"/>
    <row r="17112" hidden="1"/>
    <row r="17113" hidden="1"/>
    <row r="17114" hidden="1"/>
    <row r="17115" hidden="1"/>
    <row r="17116" hidden="1"/>
    <row r="17117" hidden="1"/>
    <row r="17118" hidden="1"/>
    <row r="17119" hidden="1"/>
    <row r="17120" hidden="1"/>
    <row r="17121" hidden="1"/>
    <row r="17122" hidden="1"/>
    <row r="17123" hidden="1"/>
    <row r="17124" hidden="1"/>
    <row r="17125" hidden="1"/>
    <row r="17126" hidden="1"/>
    <row r="17127" hidden="1"/>
    <row r="17128" hidden="1"/>
    <row r="17129" hidden="1"/>
    <row r="17130" hidden="1"/>
    <row r="17131" hidden="1"/>
    <row r="17132" hidden="1"/>
    <row r="17133" hidden="1"/>
    <row r="17134" hidden="1"/>
    <row r="17135" hidden="1"/>
    <row r="17136" hidden="1"/>
    <row r="17137" hidden="1"/>
    <row r="17138" hidden="1"/>
    <row r="17139" hidden="1"/>
    <row r="17140" hidden="1"/>
    <row r="17141" hidden="1"/>
    <row r="17142" hidden="1"/>
    <row r="17143" hidden="1"/>
    <row r="17144" hidden="1"/>
    <row r="17145" hidden="1"/>
    <row r="17146" hidden="1"/>
    <row r="17147" hidden="1"/>
    <row r="17148" hidden="1"/>
    <row r="17149" hidden="1"/>
    <row r="17150" hidden="1"/>
    <row r="17151" hidden="1"/>
    <row r="17152" hidden="1"/>
    <row r="17153" hidden="1"/>
    <row r="17154" hidden="1"/>
    <row r="17155" hidden="1"/>
    <row r="17156" hidden="1"/>
    <row r="17157" hidden="1"/>
    <row r="17158" hidden="1"/>
    <row r="17159" hidden="1"/>
    <row r="17160" hidden="1"/>
    <row r="17161" hidden="1"/>
    <row r="17162" hidden="1"/>
    <row r="17163" hidden="1"/>
    <row r="17164" hidden="1"/>
    <row r="17165" hidden="1"/>
    <row r="17166" hidden="1"/>
    <row r="17167" hidden="1"/>
    <row r="17168" hidden="1"/>
    <row r="17169" hidden="1"/>
    <row r="17170" hidden="1"/>
    <row r="17171" hidden="1"/>
    <row r="17172" hidden="1"/>
    <row r="17173" hidden="1"/>
    <row r="17174" hidden="1"/>
    <row r="17175" hidden="1"/>
    <row r="17176" hidden="1"/>
    <row r="17177" hidden="1"/>
    <row r="17178" hidden="1"/>
    <row r="17179" hidden="1"/>
    <row r="17180" hidden="1"/>
    <row r="17181" hidden="1"/>
    <row r="17182" hidden="1"/>
    <row r="17183" hidden="1"/>
    <row r="17184" hidden="1"/>
    <row r="17185" hidden="1"/>
    <row r="17186" hidden="1"/>
    <row r="17187" hidden="1"/>
    <row r="17188" hidden="1"/>
    <row r="17189" hidden="1"/>
    <row r="17190" hidden="1"/>
    <row r="17191" hidden="1"/>
    <row r="17192" hidden="1"/>
    <row r="17193" hidden="1"/>
    <row r="17194" hidden="1"/>
    <row r="17195" hidden="1"/>
    <row r="17196" hidden="1"/>
    <row r="17197" hidden="1"/>
    <row r="17198" hidden="1"/>
    <row r="17199" hidden="1"/>
    <row r="17200" hidden="1"/>
    <row r="17201" hidden="1"/>
    <row r="17202" hidden="1"/>
    <row r="17203" hidden="1"/>
    <row r="17204" hidden="1"/>
    <row r="17205" hidden="1"/>
    <row r="17206" hidden="1"/>
    <row r="17207" hidden="1"/>
    <row r="17208" hidden="1"/>
    <row r="17209" hidden="1"/>
    <row r="17210" hidden="1"/>
    <row r="17211" hidden="1"/>
    <row r="17212" hidden="1"/>
    <row r="17213" hidden="1"/>
    <row r="17214" hidden="1"/>
    <row r="17215" hidden="1"/>
    <row r="17216" hidden="1"/>
    <row r="17217" hidden="1"/>
    <row r="17218" hidden="1"/>
    <row r="17219" hidden="1"/>
    <row r="17220" hidden="1"/>
    <row r="17221" hidden="1"/>
    <row r="17222" hidden="1"/>
    <row r="17223" hidden="1"/>
    <row r="17224" hidden="1"/>
    <row r="17225" hidden="1"/>
    <row r="17226" hidden="1"/>
    <row r="17227" hidden="1"/>
    <row r="17228" hidden="1"/>
    <row r="17229" hidden="1"/>
    <row r="17230" hidden="1"/>
    <row r="17231" hidden="1"/>
    <row r="17232" hidden="1"/>
    <row r="17233" hidden="1"/>
    <row r="17234" hidden="1"/>
    <row r="17235" hidden="1"/>
    <row r="17236" hidden="1"/>
    <row r="17237" hidden="1"/>
    <row r="17238" hidden="1"/>
    <row r="17239" hidden="1"/>
    <row r="17240" hidden="1"/>
    <row r="17241" hidden="1"/>
    <row r="17242" hidden="1"/>
    <row r="17243" hidden="1"/>
    <row r="17244" hidden="1"/>
    <row r="17245" hidden="1"/>
    <row r="17246" hidden="1"/>
    <row r="17247" hidden="1"/>
    <row r="17248" hidden="1"/>
    <row r="17249" hidden="1"/>
    <row r="17250" hidden="1"/>
    <row r="17251" hidden="1"/>
    <row r="17252" hidden="1"/>
    <row r="17253" hidden="1"/>
    <row r="17254" hidden="1"/>
    <row r="17255" hidden="1"/>
    <row r="17256" hidden="1"/>
    <row r="17257" hidden="1"/>
    <row r="17258" hidden="1"/>
    <row r="17259" hidden="1"/>
    <row r="17260" hidden="1"/>
    <row r="17261" hidden="1"/>
    <row r="17262" hidden="1"/>
    <row r="17263" hidden="1"/>
    <row r="17264" hidden="1"/>
    <row r="17265" hidden="1"/>
    <row r="17266" hidden="1"/>
    <row r="17267" hidden="1"/>
    <row r="17268" hidden="1"/>
    <row r="17269" hidden="1"/>
    <row r="17270" hidden="1"/>
    <row r="17271" hidden="1"/>
    <row r="17272" hidden="1"/>
    <row r="17273" hidden="1"/>
    <row r="17274" hidden="1"/>
    <row r="17275" hidden="1"/>
    <row r="17276" hidden="1"/>
    <row r="17277" hidden="1"/>
    <row r="17278" hidden="1"/>
    <row r="17279" hidden="1"/>
    <row r="17280" hidden="1"/>
    <row r="17281" hidden="1"/>
    <row r="17282" hidden="1"/>
    <row r="17283" hidden="1"/>
    <row r="17284" hidden="1"/>
    <row r="17285" hidden="1"/>
    <row r="17286" hidden="1"/>
    <row r="17287" hidden="1"/>
    <row r="17288" hidden="1"/>
    <row r="17289" hidden="1"/>
    <row r="17290" hidden="1"/>
    <row r="17291" hidden="1"/>
    <row r="17292" hidden="1"/>
    <row r="17293" hidden="1"/>
    <row r="17294" hidden="1"/>
    <row r="17295" hidden="1"/>
    <row r="17296" hidden="1"/>
    <row r="17297" hidden="1"/>
    <row r="17298" hidden="1"/>
    <row r="17299" hidden="1"/>
    <row r="17300" hidden="1"/>
    <row r="17301" hidden="1"/>
    <row r="17302" hidden="1"/>
    <row r="17303" hidden="1"/>
    <row r="17304" hidden="1"/>
    <row r="17305" hidden="1"/>
    <row r="17306" hidden="1"/>
    <row r="17307" hidden="1"/>
    <row r="17308" hidden="1"/>
    <row r="17309" hidden="1"/>
    <row r="17310" hidden="1"/>
    <row r="17311" hidden="1"/>
    <row r="17312" hidden="1"/>
    <row r="17313" hidden="1"/>
    <row r="17314" hidden="1"/>
    <row r="17315" hidden="1"/>
    <row r="17316" hidden="1"/>
    <row r="17317" hidden="1"/>
    <row r="17318" hidden="1"/>
    <row r="17319" hidden="1"/>
    <row r="17320" hidden="1"/>
    <row r="17321" hidden="1"/>
    <row r="17322" hidden="1"/>
    <row r="17323" hidden="1"/>
    <row r="17324" hidden="1"/>
    <row r="17325" hidden="1"/>
    <row r="17326" hidden="1"/>
    <row r="17327" hidden="1"/>
    <row r="17328" hidden="1"/>
    <row r="17329" hidden="1"/>
    <row r="17330" hidden="1"/>
    <row r="17331" hidden="1"/>
    <row r="17332" hidden="1"/>
    <row r="17333" hidden="1"/>
    <row r="17334" hidden="1"/>
    <row r="17335" hidden="1"/>
    <row r="17336" hidden="1"/>
    <row r="17337" hidden="1"/>
    <row r="17338" hidden="1"/>
    <row r="17339" hidden="1"/>
    <row r="17340" hidden="1"/>
    <row r="17341" hidden="1"/>
    <row r="17342" hidden="1"/>
    <row r="17343" hidden="1"/>
    <row r="17344" hidden="1"/>
    <row r="17345" hidden="1"/>
    <row r="17346" hidden="1"/>
    <row r="17347" hidden="1"/>
    <row r="17348" hidden="1"/>
    <row r="17349" hidden="1"/>
    <row r="17350" hidden="1"/>
    <row r="17351" hidden="1"/>
    <row r="17352" hidden="1"/>
    <row r="17353" hidden="1"/>
    <row r="17354" hidden="1"/>
    <row r="17355" hidden="1"/>
    <row r="17356" hidden="1"/>
    <row r="17357" hidden="1"/>
    <row r="17358" hidden="1"/>
    <row r="17359" hidden="1"/>
    <row r="17360" hidden="1"/>
    <row r="17361" hidden="1"/>
    <row r="17362" hidden="1"/>
    <row r="17363" hidden="1"/>
    <row r="17364" hidden="1"/>
    <row r="17365" hidden="1"/>
    <row r="17366" hidden="1"/>
    <row r="17367" hidden="1"/>
    <row r="17368" hidden="1"/>
    <row r="17369" hidden="1"/>
    <row r="17370" hidden="1"/>
    <row r="17371" hidden="1"/>
    <row r="17372" hidden="1"/>
    <row r="17373" hidden="1"/>
    <row r="17374" hidden="1"/>
    <row r="17375" hidden="1"/>
    <row r="17376" hidden="1"/>
    <row r="17377" hidden="1"/>
    <row r="17378" hidden="1"/>
    <row r="17379" hidden="1"/>
    <row r="17380" hidden="1"/>
    <row r="17381" hidden="1"/>
    <row r="17382" hidden="1"/>
    <row r="17383" hidden="1"/>
    <row r="17384" hidden="1"/>
    <row r="17385" hidden="1"/>
    <row r="17386" hidden="1"/>
    <row r="17387" hidden="1"/>
    <row r="17388" hidden="1"/>
    <row r="17389" hidden="1"/>
    <row r="17390" hidden="1"/>
    <row r="17391" hidden="1"/>
    <row r="17392" hidden="1"/>
    <row r="17393" hidden="1"/>
    <row r="17394" hidden="1"/>
    <row r="17395" hidden="1"/>
    <row r="17396" hidden="1"/>
    <row r="17397" hidden="1"/>
    <row r="17398" hidden="1"/>
    <row r="17399" hidden="1"/>
    <row r="17400" hidden="1"/>
    <row r="17401" hidden="1"/>
    <row r="17402" hidden="1"/>
    <row r="17403" hidden="1"/>
    <row r="17404" hidden="1"/>
    <row r="17405" hidden="1"/>
    <row r="17406" hidden="1"/>
    <row r="17407" hidden="1"/>
    <row r="17408" hidden="1"/>
    <row r="17409" hidden="1"/>
    <row r="17410" hidden="1"/>
    <row r="17411" hidden="1"/>
    <row r="17412" hidden="1"/>
    <row r="17413" hidden="1"/>
    <row r="17414" hidden="1"/>
    <row r="17415" hidden="1"/>
    <row r="17416" hidden="1"/>
    <row r="17417" hidden="1"/>
    <row r="17418" hidden="1"/>
    <row r="17419" hidden="1"/>
    <row r="17420" hidden="1"/>
    <row r="17421" hidden="1"/>
    <row r="17422" hidden="1"/>
    <row r="17423" hidden="1"/>
    <row r="17424" hidden="1"/>
    <row r="17425" hidden="1"/>
    <row r="17426" hidden="1"/>
    <row r="17427" hidden="1"/>
    <row r="17428" hidden="1"/>
    <row r="17429" hidden="1"/>
    <row r="17430" hidden="1"/>
    <row r="17431" hidden="1"/>
    <row r="17432" hidden="1"/>
    <row r="17433" hidden="1"/>
    <row r="17434" hidden="1"/>
    <row r="17435" hidden="1"/>
    <row r="17436" hidden="1"/>
    <row r="17437" hidden="1"/>
    <row r="17438" hidden="1"/>
    <row r="17439" hidden="1"/>
    <row r="17440" hidden="1"/>
    <row r="17441" hidden="1"/>
    <row r="17442" hidden="1"/>
    <row r="17443" hidden="1"/>
    <row r="17444" hidden="1"/>
    <row r="17445" hidden="1"/>
    <row r="17446" hidden="1"/>
    <row r="17447" hidden="1"/>
    <row r="17448" hidden="1"/>
    <row r="17449" hidden="1"/>
    <row r="17450" hidden="1"/>
    <row r="17451" hidden="1"/>
    <row r="17452" hidden="1"/>
    <row r="17453" hidden="1"/>
    <row r="17454" hidden="1"/>
    <row r="17455" hidden="1"/>
    <row r="17456" hidden="1"/>
    <row r="17457" hidden="1"/>
    <row r="17458" hidden="1"/>
    <row r="17459" hidden="1"/>
    <row r="17460" hidden="1"/>
    <row r="17461" hidden="1"/>
    <row r="17462" hidden="1"/>
    <row r="17463" hidden="1"/>
    <row r="17464" hidden="1"/>
    <row r="17465" hidden="1"/>
    <row r="17466" hidden="1"/>
    <row r="17467" hidden="1"/>
    <row r="17468" hidden="1"/>
    <row r="17469" hidden="1"/>
    <row r="17470" hidden="1"/>
    <row r="17471" hidden="1"/>
    <row r="17472" hidden="1"/>
    <row r="17473" hidden="1"/>
    <row r="17474" hidden="1"/>
    <row r="17475" hidden="1"/>
    <row r="17476" hidden="1"/>
    <row r="17477" hidden="1"/>
    <row r="17478" hidden="1"/>
    <row r="17479" hidden="1"/>
    <row r="17480" hidden="1"/>
    <row r="17481" hidden="1"/>
    <row r="17482" hidden="1"/>
    <row r="17483" hidden="1"/>
    <row r="17484" hidden="1"/>
    <row r="17485" hidden="1"/>
    <row r="17486" hidden="1"/>
    <row r="17487" hidden="1"/>
    <row r="17488" hidden="1"/>
    <row r="17489" hidden="1"/>
    <row r="17490" hidden="1"/>
    <row r="17491" hidden="1"/>
    <row r="17492" hidden="1"/>
    <row r="17493" hidden="1"/>
    <row r="17494" hidden="1"/>
    <row r="17495" hidden="1"/>
    <row r="17496" hidden="1"/>
    <row r="17497" hidden="1"/>
    <row r="17498" hidden="1"/>
    <row r="17499" hidden="1"/>
    <row r="17500" hidden="1"/>
    <row r="17501" hidden="1"/>
    <row r="17502" hidden="1"/>
    <row r="17503" hidden="1"/>
    <row r="17504" hidden="1"/>
    <row r="17505" hidden="1"/>
    <row r="17506" hidden="1"/>
    <row r="17507" hidden="1"/>
    <row r="17508" hidden="1"/>
    <row r="17509" hidden="1"/>
    <row r="17510" hidden="1"/>
    <row r="17511" hidden="1"/>
    <row r="17512" hidden="1"/>
    <row r="17513" hidden="1"/>
    <row r="17514" hidden="1"/>
    <row r="17515" hidden="1"/>
    <row r="17516" hidden="1"/>
    <row r="17517" hidden="1"/>
    <row r="17518" hidden="1"/>
    <row r="17519" hidden="1"/>
    <row r="17520" hidden="1"/>
    <row r="17521" hidden="1"/>
    <row r="17522" hidden="1"/>
    <row r="17523" hidden="1"/>
    <row r="17524" hidden="1"/>
    <row r="17525" hidden="1"/>
    <row r="17526" hidden="1"/>
    <row r="17527" hidden="1"/>
    <row r="17528" hidden="1"/>
    <row r="17529" hidden="1"/>
    <row r="17530" hidden="1"/>
    <row r="17531" hidden="1"/>
    <row r="17532" hidden="1"/>
    <row r="17533" hidden="1"/>
    <row r="17534" hidden="1"/>
    <row r="17535" hidden="1"/>
    <row r="17536" hidden="1"/>
    <row r="17537" hidden="1"/>
    <row r="17538" hidden="1"/>
    <row r="17539" hidden="1"/>
    <row r="17540" hidden="1"/>
    <row r="17541" hidden="1"/>
    <row r="17542" hidden="1"/>
    <row r="17543" hidden="1"/>
    <row r="17544" hidden="1"/>
    <row r="17545" hidden="1"/>
    <row r="17546" hidden="1"/>
    <row r="17547" hidden="1"/>
    <row r="17548" hidden="1"/>
    <row r="17549" hidden="1"/>
    <row r="17550" hidden="1"/>
    <row r="17551" hidden="1"/>
    <row r="17552" hidden="1"/>
    <row r="17553" hidden="1"/>
    <row r="17554" hidden="1"/>
    <row r="17555" hidden="1"/>
    <row r="17556" hidden="1"/>
    <row r="17557" hidden="1"/>
    <row r="17558" hidden="1"/>
    <row r="17559" hidden="1"/>
    <row r="17560" hidden="1"/>
    <row r="17561" hidden="1"/>
    <row r="17562" hidden="1"/>
    <row r="17563" hidden="1"/>
    <row r="17564" hidden="1"/>
    <row r="17565" hidden="1"/>
    <row r="17566" hidden="1"/>
    <row r="17567" hidden="1"/>
    <row r="17568" hidden="1"/>
    <row r="17569" hidden="1"/>
    <row r="17570" hidden="1"/>
    <row r="17571" hidden="1"/>
    <row r="17572" hidden="1"/>
    <row r="17573" hidden="1"/>
    <row r="17574" hidden="1"/>
    <row r="17575" hidden="1"/>
    <row r="17576" hidden="1"/>
    <row r="17577" hidden="1"/>
    <row r="17578" hidden="1"/>
    <row r="17579" hidden="1"/>
    <row r="17580" hidden="1"/>
    <row r="17581" hidden="1"/>
    <row r="17582" hidden="1"/>
    <row r="17583" hidden="1"/>
    <row r="17584" hidden="1"/>
    <row r="17585" hidden="1"/>
    <row r="17586" hidden="1"/>
    <row r="17587" hidden="1"/>
    <row r="17588" hidden="1"/>
    <row r="17589" hidden="1"/>
    <row r="17590" hidden="1"/>
    <row r="17591" hidden="1"/>
    <row r="17592" hidden="1"/>
    <row r="17593" hidden="1"/>
    <row r="17594" hidden="1"/>
    <row r="17595" hidden="1"/>
    <row r="17596" hidden="1"/>
    <row r="17597" hidden="1"/>
    <row r="17598" hidden="1"/>
    <row r="17599" hidden="1"/>
    <row r="17600" hidden="1"/>
    <row r="17601" hidden="1"/>
    <row r="17602" hidden="1"/>
    <row r="17603" hidden="1"/>
    <row r="17604" hidden="1"/>
    <row r="17605" hidden="1"/>
    <row r="17606" hidden="1"/>
    <row r="17607" hidden="1"/>
    <row r="17608" hidden="1"/>
    <row r="17609" hidden="1"/>
    <row r="17610" hidden="1"/>
    <row r="17611" hidden="1"/>
    <row r="17612" hidden="1"/>
    <row r="17613" hidden="1"/>
    <row r="17614" hidden="1"/>
    <row r="17615" hidden="1"/>
    <row r="17616" hidden="1"/>
    <row r="17617" hidden="1"/>
    <row r="17618" hidden="1"/>
    <row r="17619" hidden="1"/>
    <row r="17620" hidden="1"/>
    <row r="17621" hidden="1"/>
    <row r="17622" hidden="1"/>
    <row r="17623" hidden="1"/>
    <row r="17624" hidden="1"/>
    <row r="17625" hidden="1"/>
    <row r="17626" hidden="1"/>
    <row r="17627" hidden="1"/>
    <row r="17628" hidden="1"/>
    <row r="17629" hidden="1"/>
    <row r="17630" hidden="1"/>
    <row r="17631" hidden="1"/>
    <row r="17632" hidden="1"/>
    <row r="17633" hidden="1"/>
    <row r="17634" hidden="1"/>
    <row r="17635" hidden="1"/>
    <row r="17636" hidden="1"/>
    <row r="17637" hidden="1"/>
    <row r="17638" hidden="1"/>
    <row r="17639" hidden="1"/>
    <row r="17640" hidden="1"/>
    <row r="17641" hidden="1"/>
    <row r="17642" hidden="1"/>
    <row r="17643" hidden="1"/>
    <row r="17644" hidden="1"/>
    <row r="17645" hidden="1"/>
    <row r="17646" hidden="1"/>
    <row r="17647" hidden="1"/>
    <row r="17648" hidden="1"/>
    <row r="17649" hidden="1"/>
    <row r="17650" hidden="1"/>
    <row r="17651" hidden="1"/>
    <row r="17652" hidden="1"/>
    <row r="17653" hidden="1"/>
    <row r="17654" hidden="1"/>
    <row r="17655" hidden="1"/>
    <row r="17656" hidden="1"/>
    <row r="17657" hidden="1"/>
    <row r="17658" hidden="1"/>
    <row r="17659" hidden="1"/>
    <row r="17660" hidden="1"/>
    <row r="17661" hidden="1"/>
    <row r="17662" hidden="1"/>
    <row r="17663" hidden="1"/>
    <row r="17664" hidden="1"/>
    <row r="17665" hidden="1"/>
    <row r="17666" hidden="1"/>
    <row r="17667" hidden="1"/>
    <row r="17668" hidden="1"/>
    <row r="17669" hidden="1"/>
    <row r="17670" hidden="1"/>
    <row r="17671" hidden="1"/>
    <row r="17672" hidden="1"/>
    <row r="17673" hidden="1"/>
    <row r="17674" hidden="1"/>
    <row r="17675" hidden="1"/>
    <row r="17676" hidden="1"/>
    <row r="17677" hidden="1"/>
    <row r="17678" hidden="1"/>
    <row r="17679" hidden="1"/>
    <row r="17680" hidden="1"/>
    <row r="17681" hidden="1"/>
    <row r="17682" hidden="1"/>
    <row r="17683" hidden="1"/>
    <row r="17684" hidden="1"/>
    <row r="17685" hidden="1"/>
    <row r="17686" hidden="1"/>
    <row r="17687" hidden="1"/>
    <row r="17688" hidden="1"/>
    <row r="17689" hidden="1"/>
    <row r="17690" hidden="1"/>
    <row r="17691" hidden="1"/>
    <row r="17692" hidden="1"/>
    <row r="17693" hidden="1"/>
    <row r="17694" hidden="1"/>
    <row r="17695" hidden="1"/>
    <row r="17696" hidden="1"/>
    <row r="17697" hidden="1"/>
    <row r="17698" hidden="1"/>
    <row r="17699" hidden="1"/>
    <row r="17700" hidden="1"/>
    <row r="17701" hidden="1"/>
    <row r="17702" hidden="1"/>
    <row r="17703" hidden="1"/>
    <row r="17704" hidden="1"/>
    <row r="17705" hidden="1"/>
    <row r="17706" hidden="1"/>
    <row r="17707" hidden="1"/>
    <row r="17708" hidden="1"/>
    <row r="17709" hidden="1"/>
    <row r="17710" hidden="1"/>
    <row r="17711" hidden="1"/>
    <row r="17712" hidden="1"/>
    <row r="17713" hidden="1"/>
    <row r="17714" hidden="1"/>
    <row r="17715" hidden="1"/>
    <row r="17716" hidden="1"/>
    <row r="17717" hidden="1"/>
    <row r="17718" hidden="1"/>
    <row r="17719" hidden="1"/>
    <row r="17720" hidden="1"/>
    <row r="17721" hidden="1"/>
    <row r="17722" hidden="1"/>
    <row r="17723" hidden="1"/>
    <row r="17724" hidden="1"/>
    <row r="17725" hidden="1"/>
    <row r="17726" hidden="1"/>
    <row r="17727" hidden="1"/>
    <row r="17728" hidden="1"/>
    <row r="17729" hidden="1"/>
    <row r="17730" hidden="1"/>
    <row r="17731" hidden="1"/>
    <row r="17732" hidden="1"/>
    <row r="17733" hidden="1"/>
    <row r="17734" hidden="1"/>
    <row r="17735" hidden="1"/>
    <row r="17736" hidden="1"/>
    <row r="17737" hidden="1"/>
    <row r="17738" hidden="1"/>
    <row r="17739" hidden="1"/>
    <row r="17740" hidden="1"/>
    <row r="17741" hidden="1"/>
    <row r="17742" hidden="1"/>
    <row r="17743" hidden="1"/>
    <row r="17744" hidden="1"/>
    <row r="17745" hidden="1"/>
    <row r="17746" hidden="1"/>
    <row r="17747" hidden="1"/>
    <row r="17748" hidden="1"/>
    <row r="17749" hidden="1"/>
    <row r="17750" hidden="1"/>
    <row r="17751" hidden="1"/>
    <row r="17752" hidden="1"/>
    <row r="17753" hidden="1"/>
    <row r="17754" hidden="1"/>
    <row r="17755" hidden="1"/>
    <row r="17756" hidden="1"/>
    <row r="17757" hidden="1"/>
    <row r="17758" hidden="1"/>
    <row r="17759" hidden="1"/>
    <row r="17760" hidden="1"/>
    <row r="17761" hidden="1"/>
    <row r="17762" hidden="1"/>
    <row r="17763" hidden="1"/>
    <row r="17764" hidden="1"/>
    <row r="17765" hidden="1"/>
    <row r="17766" hidden="1"/>
    <row r="17767" hidden="1"/>
    <row r="17768" hidden="1"/>
    <row r="17769" hidden="1"/>
    <row r="17770" hidden="1"/>
    <row r="17771" hidden="1"/>
    <row r="17772" hidden="1"/>
    <row r="17773" hidden="1"/>
    <row r="17774" hidden="1"/>
    <row r="17775" hidden="1"/>
    <row r="17776" hidden="1"/>
    <row r="17777" hidden="1"/>
    <row r="17778" hidden="1"/>
    <row r="17779" hidden="1"/>
    <row r="17780" hidden="1"/>
    <row r="17781" hidden="1"/>
    <row r="17782" hidden="1"/>
    <row r="17783" hidden="1"/>
    <row r="17784" hidden="1"/>
    <row r="17785" hidden="1"/>
    <row r="17786" hidden="1"/>
    <row r="17787" hidden="1"/>
    <row r="17788" hidden="1"/>
    <row r="17789" hidden="1"/>
    <row r="17790" hidden="1"/>
    <row r="17791" hidden="1"/>
    <row r="17792" hidden="1"/>
    <row r="17793" hidden="1"/>
    <row r="17794" hidden="1"/>
    <row r="17795" hidden="1"/>
    <row r="17796" hidden="1"/>
    <row r="17797" hidden="1"/>
    <row r="17798" hidden="1"/>
    <row r="17799" hidden="1"/>
    <row r="17800" hidden="1"/>
    <row r="17801" hidden="1"/>
    <row r="17802" hidden="1"/>
    <row r="17803" hidden="1"/>
    <row r="17804" hidden="1"/>
    <row r="17805" hidden="1"/>
    <row r="17806" hidden="1"/>
    <row r="17807" hidden="1"/>
    <row r="17808" hidden="1"/>
    <row r="17809" hidden="1"/>
    <row r="17810" hidden="1"/>
    <row r="17811" hidden="1"/>
    <row r="17812" hidden="1"/>
    <row r="17813" hidden="1"/>
    <row r="17814" hidden="1"/>
    <row r="17815" hidden="1"/>
    <row r="17816" hidden="1"/>
    <row r="17817" hidden="1"/>
    <row r="17818" hidden="1"/>
    <row r="17819" hidden="1"/>
    <row r="17820" hidden="1"/>
    <row r="17821" hidden="1"/>
    <row r="17822" hidden="1"/>
    <row r="17823" hidden="1"/>
    <row r="17824" hidden="1"/>
    <row r="17825" hidden="1"/>
    <row r="17826" hidden="1"/>
    <row r="17827" hidden="1"/>
    <row r="17828" hidden="1"/>
    <row r="17829" hidden="1"/>
    <row r="17830" hidden="1"/>
    <row r="17831" hidden="1"/>
    <row r="17832" hidden="1"/>
    <row r="17833" hidden="1"/>
    <row r="17834" hidden="1"/>
    <row r="17835" hidden="1"/>
    <row r="17836" hidden="1"/>
    <row r="17837" hidden="1"/>
    <row r="17838" hidden="1"/>
    <row r="17839" hidden="1"/>
    <row r="17840" hidden="1"/>
    <row r="17841" hidden="1"/>
    <row r="17842" hidden="1"/>
    <row r="17843" hidden="1"/>
    <row r="17844" hidden="1"/>
    <row r="17845" hidden="1"/>
    <row r="17846" hidden="1"/>
    <row r="17847" hidden="1"/>
    <row r="17848" hidden="1"/>
    <row r="17849" hidden="1"/>
    <row r="17850" hidden="1"/>
    <row r="17851" hidden="1"/>
    <row r="17852" hidden="1"/>
    <row r="17853" hidden="1"/>
    <row r="17854" hidden="1"/>
    <row r="17855" hidden="1"/>
    <row r="17856" hidden="1"/>
    <row r="17857" hidden="1"/>
    <row r="17858" hidden="1"/>
    <row r="17859" hidden="1"/>
    <row r="17860" hidden="1"/>
    <row r="17861" hidden="1"/>
    <row r="17862" hidden="1"/>
    <row r="17863" hidden="1"/>
    <row r="17864" hidden="1"/>
    <row r="17865" hidden="1"/>
    <row r="17866" hidden="1"/>
    <row r="17867" hidden="1"/>
    <row r="17868" hidden="1"/>
    <row r="17869" hidden="1"/>
    <row r="17870" hidden="1"/>
    <row r="17871" hidden="1"/>
    <row r="17872" hidden="1"/>
    <row r="17873" hidden="1"/>
    <row r="17874" hidden="1"/>
    <row r="17875" hidden="1"/>
    <row r="17876" hidden="1"/>
    <row r="17877" hidden="1"/>
    <row r="17878" hidden="1"/>
    <row r="17879" hidden="1"/>
    <row r="17880" hidden="1"/>
    <row r="17881" hidden="1"/>
    <row r="17882" hidden="1"/>
    <row r="17883" hidden="1"/>
    <row r="17884" hidden="1"/>
    <row r="17885" hidden="1"/>
    <row r="17886" hidden="1"/>
    <row r="17887" hidden="1"/>
    <row r="17888" hidden="1"/>
    <row r="17889" hidden="1"/>
    <row r="17890" hidden="1"/>
    <row r="17891" hidden="1"/>
    <row r="17892" hidden="1"/>
    <row r="17893" hidden="1"/>
    <row r="17894" hidden="1"/>
    <row r="17895" hidden="1"/>
    <row r="17896" hidden="1"/>
    <row r="17897" hidden="1"/>
    <row r="17898" hidden="1"/>
    <row r="17899" hidden="1"/>
    <row r="17900" hidden="1"/>
    <row r="17901" hidden="1"/>
    <row r="17902" hidden="1"/>
    <row r="17903" hidden="1"/>
    <row r="17904" hidden="1"/>
    <row r="17905" hidden="1"/>
    <row r="17906" hidden="1"/>
    <row r="17907" hidden="1"/>
    <row r="17908" hidden="1"/>
    <row r="17909" hidden="1"/>
    <row r="17910" hidden="1"/>
    <row r="17911" hidden="1"/>
    <row r="17912" hidden="1"/>
    <row r="17913" hidden="1"/>
    <row r="17914" hidden="1"/>
    <row r="17915" hidden="1"/>
    <row r="17916" hidden="1"/>
    <row r="17917" hidden="1"/>
    <row r="17918" hidden="1"/>
    <row r="17919" hidden="1"/>
    <row r="17920" hidden="1"/>
    <row r="17921" hidden="1"/>
    <row r="17922" hidden="1"/>
    <row r="17923" hidden="1"/>
    <row r="17924" hidden="1"/>
    <row r="17925" hidden="1"/>
    <row r="17926" hidden="1"/>
    <row r="17927" hidden="1"/>
    <row r="17928" hidden="1"/>
    <row r="17929" hidden="1"/>
    <row r="17930" hidden="1"/>
    <row r="17931" hidden="1"/>
    <row r="17932" hidden="1"/>
    <row r="17933" hidden="1"/>
    <row r="17934" hidden="1"/>
    <row r="17935" hidden="1"/>
    <row r="17936" hidden="1"/>
    <row r="17937" hidden="1"/>
    <row r="17938" hidden="1"/>
    <row r="17939" hidden="1"/>
    <row r="17940" hidden="1"/>
    <row r="17941" hidden="1"/>
    <row r="17942" hidden="1"/>
    <row r="17943" hidden="1"/>
    <row r="17944" hidden="1"/>
    <row r="17945" hidden="1"/>
    <row r="17946" hidden="1"/>
    <row r="17947" hidden="1"/>
    <row r="17948" hidden="1"/>
    <row r="17949" hidden="1"/>
    <row r="17950" hidden="1"/>
    <row r="17951" hidden="1"/>
    <row r="17952" hidden="1"/>
    <row r="17953" hidden="1"/>
    <row r="17954" hidden="1"/>
    <row r="17955" hidden="1"/>
    <row r="17956" hidden="1"/>
    <row r="17957" hidden="1"/>
    <row r="17958" hidden="1"/>
    <row r="17959" hidden="1"/>
    <row r="17960" hidden="1"/>
    <row r="17961" hidden="1"/>
    <row r="17962" hidden="1"/>
    <row r="17963" hidden="1"/>
    <row r="17964" hidden="1"/>
    <row r="17965" hidden="1"/>
    <row r="17966" hidden="1"/>
    <row r="17967" hidden="1"/>
    <row r="17968" hidden="1"/>
    <row r="17969" hidden="1"/>
    <row r="17970" hidden="1"/>
    <row r="17971" hidden="1"/>
    <row r="17972" hidden="1"/>
    <row r="17973" hidden="1"/>
    <row r="17974" hidden="1"/>
    <row r="17975" hidden="1"/>
    <row r="17976" hidden="1"/>
    <row r="17977" hidden="1"/>
    <row r="17978" hidden="1"/>
    <row r="17979" hidden="1"/>
    <row r="17980" hidden="1"/>
    <row r="17981" hidden="1"/>
    <row r="17982" hidden="1"/>
    <row r="17983" hidden="1"/>
    <row r="17984" hidden="1"/>
    <row r="17985" hidden="1"/>
    <row r="17986" hidden="1"/>
    <row r="17987" hidden="1"/>
    <row r="17988" hidden="1"/>
    <row r="17989" hidden="1"/>
    <row r="17990" hidden="1"/>
    <row r="17991" hidden="1"/>
    <row r="17992" hidden="1"/>
    <row r="17993" hidden="1"/>
    <row r="17994" hidden="1"/>
    <row r="17995" hidden="1"/>
    <row r="17996" hidden="1"/>
    <row r="17997" hidden="1"/>
    <row r="17998" hidden="1"/>
    <row r="17999" hidden="1"/>
    <row r="18000" hidden="1"/>
    <row r="18001" hidden="1"/>
    <row r="18002" hidden="1"/>
    <row r="18003" hidden="1"/>
    <row r="18004" hidden="1"/>
    <row r="18005" hidden="1"/>
    <row r="18006" hidden="1"/>
    <row r="18007" hidden="1"/>
    <row r="18008" hidden="1"/>
    <row r="18009" hidden="1"/>
    <row r="18010" hidden="1"/>
    <row r="18011" hidden="1"/>
    <row r="18012" hidden="1"/>
    <row r="18013" hidden="1"/>
    <row r="18014" hidden="1"/>
    <row r="18015" hidden="1"/>
    <row r="18016" hidden="1"/>
    <row r="18017" hidden="1"/>
    <row r="18018" hidden="1"/>
    <row r="18019" hidden="1"/>
    <row r="18020" hidden="1"/>
    <row r="18021" hidden="1"/>
    <row r="18022" hidden="1"/>
    <row r="18023" hidden="1"/>
    <row r="18024" hidden="1"/>
    <row r="18025" hidden="1"/>
    <row r="18026" hidden="1"/>
    <row r="18027" hidden="1"/>
    <row r="18028" hidden="1"/>
    <row r="18029" hidden="1"/>
    <row r="18030" hidden="1"/>
    <row r="18031" hidden="1"/>
    <row r="18032" hidden="1"/>
    <row r="18033" hidden="1"/>
    <row r="18034" hidden="1"/>
    <row r="18035" hidden="1"/>
    <row r="18036" hidden="1"/>
    <row r="18037" hidden="1"/>
    <row r="18038" hidden="1"/>
    <row r="18039" hidden="1"/>
    <row r="18040" hidden="1"/>
    <row r="18041" hidden="1"/>
    <row r="18042" hidden="1"/>
    <row r="18043" hidden="1"/>
    <row r="18044" hidden="1"/>
    <row r="18045" hidden="1"/>
    <row r="18046" hidden="1"/>
    <row r="18047" hidden="1"/>
    <row r="18048" hidden="1"/>
    <row r="18049" hidden="1"/>
    <row r="18050" hidden="1"/>
    <row r="18051" hidden="1"/>
    <row r="18052" hidden="1"/>
    <row r="18053" hidden="1"/>
    <row r="18054" hidden="1"/>
    <row r="18055" hidden="1"/>
    <row r="18056" hidden="1"/>
    <row r="18057" hidden="1"/>
    <row r="18058" hidden="1"/>
    <row r="18059" hidden="1"/>
    <row r="18060" hidden="1"/>
    <row r="18061" hidden="1"/>
    <row r="18062" hidden="1"/>
    <row r="18063" hidden="1"/>
    <row r="18064" hidden="1"/>
    <row r="18065" hidden="1"/>
    <row r="18066" hidden="1"/>
    <row r="18067" hidden="1"/>
    <row r="18068" hidden="1"/>
    <row r="18069" hidden="1"/>
    <row r="18070" hidden="1"/>
    <row r="18071" hidden="1"/>
    <row r="18072" hidden="1"/>
    <row r="18073" hidden="1"/>
    <row r="18074" hidden="1"/>
    <row r="18075" hidden="1"/>
    <row r="18076" hidden="1"/>
    <row r="18077" hidden="1"/>
    <row r="18078" hidden="1"/>
    <row r="18079" hidden="1"/>
    <row r="18080" hidden="1"/>
    <row r="18081" hidden="1"/>
    <row r="18082" hidden="1"/>
    <row r="18083" hidden="1"/>
    <row r="18084" hidden="1"/>
    <row r="18085" hidden="1"/>
    <row r="18086" hidden="1"/>
    <row r="18087" hidden="1"/>
    <row r="18088" hidden="1"/>
    <row r="18089" hidden="1"/>
    <row r="18090" hidden="1"/>
    <row r="18091" hidden="1"/>
    <row r="18092" hidden="1"/>
    <row r="18093" hidden="1"/>
    <row r="18094" hidden="1"/>
    <row r="18095" hidden="1"/>
    <row r="18096" hidden="1"/>
    <row r="18097" hidden="1"/>
    <row r="18098" hidden="1"/>
    <row r="18099" hidden="1"/>
    <row r="18100" hidden="1"/>
    <row r="18101" hidden="1"/>
    <row r="18102" hidden="1"/>
    <row r="18103" hidden="1"/>
    <row r="18104" hidden="1"/>
    <row r="18105" hidden="1"/>
    <row r="18106" hidden="1"/>
    <row r="18107" hidden="1"/>
    <row r="18108" hidden="1"/>
    <row r="18109" hidden="1"/>
    <row r="18110" hidden="1"/>
    <row r="18111" hidden="1"/>
    <row r="18112" hidden="1"/>
    <row r="18113" hidden="1"/>
    <row r="18114" hidden="1"/>
    <row r="18115" hidden="1"/>
    <row r="18116" hidden="1"/>
    <row r="18117" hidden="1"/>
    <row r="18118" hidden="1"/>
    <row r="18119" hidden="1"/>
    <row r="18120" hidden="1"/>
    <row r="18121" hidden="1"/>
    <row r="18122" hidden="1"/>
    <row r="18123" hidden="1"/>
    <row r="18124" hidden="1"/>
    <row r="18125" hidden="1"/>
    <row r="18126" hidden="1"/>
    <row r="18127" hidden="1"/>
    <row r="18128" hidden="1"/>
    <row r="18129" hidden="1"/>
    <row r="18130" hidden="1"/>
    <row r="18131" hidden="1"/>
    <row r="18132" hidden="1"/>
    <row r="18133" hidden="1"/>
    <row r="18134" hidden="1"/>
    <row r="18135" hidden="1"/>
    <row r="18136" hidden="1"/>
    <row r="18137" hidden="1"/>
    <row r="18138" hidden="1"/>
    <row r="18139" hidden="1"/>
    <row r="18140" hidden="1"/>
    <row r="18141" hidden="1"/>
    <row r="18142" hidden="1"/>
    <row r="18143" hidden="1"/>
    <row r="18144" hidden="1"/>
    <row r="18145" hidden="1"/>
    <row r="18146" hidden="1"/>
    <row r="18147" hidden="1"/>
    <row r="18148" hidden="1"/>
    <row r="18149" hidden="1"/>
    <row r="18150" hidden="1"/>
    <row r="18151" hidden="1"/>
    <row r="18152" hidden="1"/>
    <row r="18153" hidden="1"/>
    <row r="18154" hidden="1"/>
    <row r="18155" hidden="1"/>
    <row r="18156" hidden="1"/>
    <row r="18157" hidden="1"/>
    <row r="18158" hidden="1"/>
    <row r="18159" hidden="1"/>
    <row r="18160" hidden="1"/>
    <row r="18161" hidden="1"/>
    <row r="18162" hidden="1"/>
    <row r="18163" hidden="1"/>
    <row r="18164" hidden="1"/>
    <row r="18165" hidden="1"/>
    <row r="18166" hidden="1"/>
    <row r="18167" hidden="1"/>
    <row r="18168" hidden="1"/>
    <row r="18169" hidden="1"/>
    <row r="18170" hidden="1"/>
    <row r="18171" hidden="1"/>
    <row r="18172" hidden="1"/>
    <row r="18173" hidden="1"/>
    <row r="18174" hidden="1"/>
    <row r="18175" hidden="1"/>
    <row r="18176" hidden="1"/>
    <row r="18177" hidden="1"/>
    <row r="18178" hidden="1"/>
    <row r="18179" hidden="1"/>
    <row r="18180" hidden="1"/>
    <row r="18181" hidden="1"/>
    <row r="18182" hidden="1"/>
    <row r="18183" hidden="1"/>
    <row r="18184" hidden="1"/>
    <row r="18185" hidden="1"/>
    <row r="18186" hidden="1"/>
    <row r="18187" hidden="1"/>
    <row r="18188" hidden="1"/>
    <row r="18189" hidden="1"/>
    <row r="18190" hidden="1"/>
    <row r="18191" hidden="1"/>
    <row r="18192" hidden="1"/>
    <row r="18193" hidden="1"/>
    <row r="18194" hidden="1"/>
    <row r="18195" hidden="1"/>
    <row r="18196" hidden="1"/>
    <row r="18197" hidden="1"/>
    <row r="18198" hidden="1"/>
    <row r="18199" hidden="1"/>
    <row r="18200" hidden="1"/>
    <row r="18201" hidden="1"/>
    <row r="18202" hidden="1"/>
    <row r="18203" hidden="1"/>
    <row r="18204" hidden="1"/>
    <row r="18205" hidden="1"/>
    <row r="18206" hidden="1"/>
    <row r="18207" hidden="1"/>
    <row r="18208" hidden="1"/>
    <row r="18209" hidden="1"/>
    <row r="18210" hidden="1"/>
    <row r="18211" hidden="1"/>
    <row r="18212" hidden="1"/>
    <row r="18213" hidden="1"/>
    <row r="18214" hidden="1"/>
    <row r="18215" hidden="1"/>
    <row r="18216" hidden="1"/>
    <row r="18217" hidden="1"/>
    <row r="18218" hidden="1"/>
    <row r="18219" hidden="1"/>
    <row r="18220" hidden="1"/>
    <row r="18221" hidden="1"/>
    <row r="18222" hidden="1"/>
    <row r="18223" hidden="1"/>
    <row r="18224" hidden="1"/>
    <row r="18225" hidden="1"/>
    <row r="18226" hidden="1"/>
    <row r="18227" hidden="1"/>
    <row r="18228" hidden="1"/>
    <row r="18229" hidden="1"/>
    <row r="18230" hidden="1"/>
    <row r="18231" hidden="1"/>
    <row r="18232" hidden="1"/>
    <row r="18233" hidden="1"/>
    <row r="18234" hidden="1"/>
    <row r="18235" hidden="1"/>
    <row r="18236" hidden="1"/>
    <row r="18237" hidden="1"/>
    <row r="18238" hidden="1"/>
    <row r="18239" hidden="1"/>
    <row r="18240" hidden="1"/>
    <row r="18241" hidden="1"/>
    <row r="18242" hidden="1"/>
    <row r="18243" hidden="1"/>
    <row r="18244" hidden="1"/>
    <row r="18245" hidden="1"/>
    <row r="18246" hidden="1"/>
    <row r="18247" hidden="1"/>
    <row r="18248" hidden="1"/>
    <row r="18249" hidden="1"/>
    <row r="18250" hidden="1"/>
    <row r="18251" hidden="1"/>
    <row r="18252" hidden="1"/>
    <row r="18253" hidden="1"/>
    <row r="18254" hidden="1"/>
    <row r="18255" hidden="1"/>
    <row r="18256" hidden="1"/>
    <row r="18257" hidden="1"/>
    <row r="18258" hidden="1"/>
    <row r="18259" hidden="1"/>
    <row r="18260" hidden="1"/>
    <row r="18261" hidden="1"/>
    <row r="18262" hidden="1"/>
    <row r="18263" hidden="1"/>
    <row r="18264" hidden="1"/>
    <row r="18265" hidden="1"/>
    <row r="18266" hidden="1"/>
    <row r="18267" hidden="1"/>
    <row r="18268" hidden="1"/>
    <row r="18269" hidden="1"/>
    <row r="18270" hidden="1"/>
    <row r="18271" hidden="1"/>
    <row r="18272" hidden="1"/>
    <row r="18273" hidden="1"/>
    <row r="18274" hidden="1"/>
    <row r="18275" hidden="1"/>
    <row r="18276" hidden="1"/>
    <row r="18277" hidden="1"/>
    <row r="18278" hidden="1"/>
    <row r="18279" hidden="1"/>
    <row r="18280" hidden="1"/>
    <row r="18281" hidden="1"/>
    <row r="18282" hidden="1"/>
    <row r="18283" hidden="1"/>
    <row r="18284" hidden="1"/>
    <row r="18285" hidden="1"/>
    <row r="18286" hidden="1"/>
    <row r="18287" hidden="1"/>
    <row r="18288" hidden="1"/>
    <row r="18289" hidden="1"/>
    <row r="18290" hidden="1"/>
    <row r="18291" hidden="1"/>
    <row r="18292" hidden="1"/>
    <row r="18293" hidden="1"/>
    <row r="18294" hidden="1"/>
    <row r="18295" hidden="1"/>
    <row r="18296" hidden="1"/>
    <row r="18297" hidden="1"/>
    <row r="18298" hidden="1"/>
    <row r="18299" hidden="1"/>
    <row r="18300" hidden="1"/>
    <row r="18301" hidden="1"/>
    <row r="18302" hidden="1"/>
    <row r="18303" hidden="1"/>
    <row r="18304" hidden="1"/>
    <row r="18305" hidden="1"/>
    <row r="18306" hidden="1"/>
    <row r="18307" hidden="1"/>
    <row r="18308" hidden="1"/>
    <row r="18309" hidden="1"/>
    <row r="18310" hidden="1"/>
    <row r="18311" hidden="1"/>
    <row r="18312" hidden="1"/>
    <row r="18313" hidden="1"/>
    <row r="18314" hidden="1"/>
    <row r="18315" hidden="1"/>
    <row r="18316" hidden="1"/>
    <row r="18317" hidden="1"/>
    <row r="18318" hidden="1"/>
    <row r="18319" hidden="1"/>
    <row r="18320" hidden="1"/>
    <row r="18321" hidden="1"/>
    <row r="18322" hidden="1"/>
    <row r="18323" hidden="1"/>
    <row r="18324" hidden="1"/>
    <row r="18325" hidden="1"/>
    <row r="18326" hidden="1"/>
    <row r="18327" hidden="1"/>
    <row r="18328" hidden="1"/>
    <row r="18329" hidden="1"/>
    <row r="18330" hidden="1"/>
    <row r="18331" hidden="1"/>
    <row r="18332" hidden="1"/>
    <row r="18333" hidden="1"/>
    <row r="18334" hidden="1"/>
    <row r="18335" hidden="1"/>
    <row r="18336" hidden="1"/>
    <row r="18337" hidden="1"/>
    <row r="18338" hidden="1"/>
    <row r="18339" hidden="1"/>
    <row r="18340" hidden="1"/>
    <row r="18341" hidden="1"/>
    <row r="18342" hidden="1"/>
    <row r="18343" hidden="1"/>
    <row r="18344" hidden="1"/>
    <row r="18345" hidden="1"/>
    <row r="18346" hidden="1"/>
    <row r="18347" hidden="1"/>
    <row r="18348" hidden="1"/>
    <row r="18349" hidden="1"/>
    <row r="18350" hidden="1"/>
    <row r="18351" hidden="1"/>
    <row r="18352" hidden="1"/>
    <row r="18353" hidden="1"/>
    <row r="18354" hidden="1"/>
    <row r="18355" hidden="1"/>
    <row r="18356" hidden="1"/>
    <row r="18357" hidden="1"/>
    <row r="18358" hidden="1"/>
    <row r="18359" hidden="1"/>
    <row r="18360" hidden="1"/>
    <row r="18361" hidden="1"/>
    <row r="18362" hidden="1"/>
    <row r="18363" hidden="1"/>
    <row r="18364" hidden="1"/>
    <row r="18365" hidden="1"/>
    <row r="18366" hidden="1"/>
    <row r="18367" hidden="1"/>
    <row r="18368" hidden="1"/>
    <row r="18369" hidden="1"/>
    <row r="18370" hidden="1"/>
    <row r="18371" hidden="1"/>
    <row r="18372" hidden="1"/>
    <row r="18373" hidden="1"/>
    <row r="18374" hidden="1"/>
    <row r="18375" hidden="1"/>
    <row r="18376" hidden="1"/>
    <row r="18377" hidden="1"/>
    <row r="18378" hidden="1"/>
    <row r="18379" hidden="1"/>
    <row r="18380" hidden="1"/>
    <row r="18381" hidden="1"/>
    <row r="18382" hidden="1"/>
    <row r="18383" hidden="1"/>
    <row r="18384" hidden="1"/>
    <row r="18385" hidden="1"/>
    <row r="18386" hidden="1"/>
    <row r="18387" hidden="1"/>
    <row r="18388" hidden="1"/>
    <row r="18389" hidden="1"/>
    <row r="18390" hidden="1"/>
    <row r="18391" hidden="1"/>
    <row r="18392" hidden="1"/>
    <row r="18393" hidden="1"/>
    <row r="18394" hidden="1"/>
    <row r="18395" hidden="1"/>
    <row r="18396" hidden="1"/>
    <row r="18397" hidden="1"/>
    <row r="18398" hidden="1"/>
    <row r="18399" hidden="1"/>
    <row r="18400" hidden="1"/>
    <row r="18401" hidden="1"/>
    <row r="18402" hidden="1"/>
    <row r="18403" hidden="1"/>
    <row r="18404" hidden="1"/>
    <row r="18405" hidden="1"/>
    <row r="18406" hidden="1"/>
    <row r="18407" hidden="1"/>
    <row r="18408" hidden="1"/>
    <row r="18409" hidden="1"/>
    <row r="18410" hidden="1"/>
    <row r="18411" hidden="1"/>
    <row r="18412" hidden="1"/>
    <row r="18413" hidden="1"/>
    <row r="18414" hidden="1"/>
    <row r="18415" hidden="1"/>
    <row r="18416" hidden="1"/>
    <row r="18417" hidden="1"/>
    <row r="18418" hidden="1"/>
    <row r="18419" hidden="1"/>
    <row r="18420" hidden="1"/>
    <row r="18421" hidden="1"/>
    <row r="18422" hidden="1"/>
    <row r="18423" hidden="1"/>
    <row r="18424" hidden="1"/>
    <row r="18425" hidden="1"/>
    <row r="18426" hidden="1"/>
    <row r="18427" hidden="1"/>
    <row r="18428" hidden="1"/>
    <row r="18429" hidden="1"/>
    <row r="18430" hidden="1"/>
    <row r="18431" hidden="1"/>
    <row r="18432" hidden="1"/>
    <row r="18433" hidden="1"/>
    <row r="18434" hidden="1"/>
    <row r="18435" hidden="1"/>
    <row r="18436" hidden="1"/>
    <row r="18437" hidden="1"/>
    <row r="18438" hidden="1"/>
    <row r="18439" hidden="1"/>
    <row r="18440" hidden="1"/>
    <row r="18441" hidden="1"/>
    <row r="18442" hidden="1"/>
    <row r="18443" hidden="1"/>
    <row r="18444" hidden="1"/>
    <row r="18445" hidden="1"/>
    <row r="18446" hidden="1"/>
    <row r="18447" hidden="1"/>
    <row r="18448" hidden="1"/>
    <row r="18449" hidden="1"/>
    <row r="18450" hidden="1"/>
    <row r="18451" hidden="1"/>
    <row r="18452" hidden="1"/>
    <row r="18453" hidden="1"/>
    <row r="18454" hidden="1"/>
    <row r="18455" hidden="1"/>
    <row r="18456" hidden="1"/>
    <row r="18457" hidden="1"/>
    <row r="18458" hidden="1"/>
    <row r="18459" hidden="1"/>
    <row r="18460" hidden="1"/>
    <row r="18461" hidden="1"/>
    <row r="18462" hidden="1"/>
    <row r="18463" hidden="1"/>
    <row r="18464" hidden="1"/>
    <row r="18465" hidden="1"/>
    <row r="18466" hidden="1"/>
    <row r="18467" hidden="1"/>
    <row r="18468" hidden="1"/>
    <row r="18469" hidden="1"/>
    <row r="18470" hidden="1"/>
    <row r="18471" hidden="1"/>
    <row r="18472" hidden="1"/>
    <row r="18473" hidden="1"/>
    <row r="18474" hidden="1"/>
    <row r="18475" hidden="1"/>
    <row r="18476" hidden="1"/>
    <row r="18477" hidden="1"/>
    <row r="18478" hidden="1"/>
    <row r="18479" hidden="1"/>
    <row r="18480" hidden="1"/>
    <row r="18481" hidden="1"/>
    <row r="18482" hidden="1"/>
    <row r="18483" hidden="1"/>
    <row r="18484" hidden="1"/>
    <row r="18485" hidden="1"/>
    <row r="18486" hidden="1"/>
    <row r="18487" hidden="1"/>
    <row r="18488" hidden="1"/>
    <row r="18489" hidden="1"/>
    <row r="18490" hidden="1"/>
    <row r="18491" hidden="1"/>
    <row r="18492" hidden="1"/>
    <row r="18493" hidden="1"/>
    <row r="18494" hidden="1"/>
    <row r="18495" hidden="1"/>
    <row r="18496" hidden="1"/>
    <row r="18497" hidden="1"/>
    <row r="18498" hidden="1"/>
    <row r="18499" hidden="1"/>
    <row r="18500" hidden="1"/>
    <row r="18501" hidden="1"/>
    <row r="18502" hidden="1"/>
    <row r="18503" hidden="1"/>
    <row r="18504" hidden="1"/>
    <row r="18505" hidden="1"/>
    <row r="18506" hidden="1"/>
    <row r="18507" hidden="1"/>
    <row r="18508" hidden="1"/>
    <row r="18509" hidden="1"/>
    <row r="18510" hidden="1"/>
    <row r="18511" hidden="1"/>
    <row r="18512" hidden="1"/>
    <row r="18513" hidden="1"/>
    <row r="18514" hidden="1"/>
    <row r="18515" hidden="1"/>
    <row r="18516" hidden="1"/>
    <row r="18517" hidden="1"/>
    <row r="18518" hidden="1"/>
    <row r="18519" hidden="1"/>
    <row r="18520" hidden="1"/>
    <row r="18521" hidden="1"/>
    <row r="18522" hidden="1"/>
    <row r="18523" hidden="1"/>
    <row r="18524" hidden="1"/>
    <row r="18525" hidden="1"/>
    <row r="18526" hidden="1"/>
    <row r="18527" hidden="1"/>
    <row r="18528" hidden="1"/>
    <row r="18529" hidden="1"/>
    <row r="18530" hidden="1"/>
    <row r="18531" hidden="1"/>
    <row r="18532" hidden="1"/>
    <row r="18533" hidden="1"/>
    <row r="18534" hidden="1"/>
    <row r="18535" hidden="1"/>
    <row r="18536" hidden="1"/>
    <row r="18537" hidden="1"/>
    <row r="18538" hidden="1"/>
    <row r="18539" hidden="1"/>
    <row r="18540" hidden="1"/>
    <row r="18541" hidden="1"/>
    <row r="18542" hidden="1"/>
    <row r="18543" hidden="1"/>
    <row r="18544" hidden="1"/>
    <row r="18545" hidden="1"/>
    <row r="18546" hidden="1"/>
    <row r="18547" hidden="1"/>
    <row r="18548" hidden="1"/>
    <row r="18549" hidden="1"/>
    <row r="18550" hidden="1"/>
    <row r="18551" hidden="1"/>
    <row r="18552" hidden="1"/>
    <row r="18553" hidden="1"/>
    <row r="18554" hidden="1"/>
    <row r="18555" hidden="1"/>
    <row r="18556" hidden="1"/>
    <row r="18557" hidden="1"/>
    <row r="18558" hidden="1"/>
    <row r="18559" hidden="1"/>
    <row r="18560" hidden="1"/>
    <row r="18561" hidden="1"/>
    <row r="18562" hidden="1"/>
    <row r="18563" hidden="1"/>
    <row r="18564" hidden="1"/>
    <row r="18565" hidden="1"/>
    <row r="18566" hidden="1"/>
    <row r="18567" hidden="1"/>
    <row r="18568" hidden="1"/>
    <row r="18569" hidden="1"/>
    <row r="18570" hidden="1"/>
    <row r="18571" hidden="1"/>
    <row r="18572" hidden="1"/>
    <row r="18573" hidden="1"/>
    <row r="18574" hidden="1"/>
    <row r="18575" hidden="1"/>
    <row r="18576" hidden="1"/>
    <row r="18577" hidden="1"/>
    <row r="18578" hidden="1"/>
    <row r="18579" hidden="1"/>
    <row r="18580" hidden="1"/>
    <row r="18581" hidden="1"/>
    <row r="18582" hidden="1"/>
    <row r="18583" hidden="1"/>
    <row r="18584" hidden="1"/>
    <row r="18585" hidden="1"/>
    <row r="18586" hidden="1"/>
    <row r="18587" hidden="1"/>
    <row r="18588" hidden="1"/>
    <row r="18589" hidden="1"/>
    <row r="18590" hidden="1"/>
    <row r="18591" hidden="1"/>
    <row r="18592" hidden="1"/>
    <row r="18593" hidden="1"/>
    <row r="18594" hidden="1"/>
    <row r="18595" hidden="1"/>
    <row r="18596" hidden="1"/>
    <row r="18597" hidden="1"/>
    <row r="18598" hidden="1"/>
    <row r="18599" hidden="1"/>
    <row r="18600" hidden="1"/>
    <row r="18601" hidden="1"/>
    <row r="18602" hidden="1"/>
    <row r="18603" hidden="1"/>
    <row r="18604" hidden="1"/>
    <row r="18605" hidden="1"/>
    <row r="18606" hidden="1"/>
    <row r="18607" hidden="1"/>
    <row r="18608" hidden="1"/>
    <row r="18609" hidden="1"/>
    <row r="18610" hidden="1"/>
    <row r="18611" hidden="1"/>
    <row r="18612" hidden="1"/>
    <row r="18613" hidden="1"/>
    <row r="18614" hidden="1"/>
    <row r="18615" hidden="1"/>
    <row r="18616" hidden="1"/>
    <row r="18617" hidden="1"/>
    <row r="18618" hidden="1"/>
    <row r="18619" hidden="1"/>
    <row r="18620" hidden="1"/>
    <row r="18621" hidden="1"/>
    <row r="18622" hidden="1"/>
    <row r="18623" hidden="1"/>
    <row r="18624" hidden="1"/>
    <row r="18625" hidden="1"/>
    <row r="18626" hidden="1"/>
    <row r="18627" hidden="1"/>
    <row r="18628" hidden="1"/>
    <row r="18629" hidden="1"/>
    <row r="18630" hidden="1"/>
    <row r="18631" hidden="1"/>
    <row r="18632" hidden="1"/>
    <row r="18633" hidden="1"/>
    <row r="18634" hidden="1"/>
    <row r="18635" hidden="1"/>
    <row r="18636" hidden="1"/>
    <row r="18637" hidden="1"/>
    <row r="18638" hidden="1"/>
    <row r="18639" hidden="1"/>
    <row r="18640" hidden="1"/>
    <row r="18641" hidden="1"/>
    <row r="18642" hidden="1"/>
    <row r="18643" hidden="1"/>
    <row r="18644" hidden="1"/>
    <row r="18645" hidden="1"/>
    <row r="18646" hidden="1"/>
    <row r="18647" hidden="1"/>
    <row r="18648" hidden="1"/>
    <row r="18649" hidden="1"/>
    <row r="18650" hidden="1"/>
    <row r="18651" hidden="1"/>
    <row r="18652" hidden="1"/>
    <row r="18653" hidden="1"/>
    <row r="18654" hidden="1"/>
    <row r="18655" hidden="1"/>
    <row r="18656" hidden="1"/>
    <row r="18657" hidden="1"/>
    <row r="18658" hidden="1"/>
    <row r="18659" hidden="1"/>
    <row r="18660" hidden="1"/>
    <row r="18661" hidden="1"/>
    <row r="18662" hidden="1"/>
    <row r="18663" hidden="1"/>
    <row r="18664" hidden="1"/>
    <row r="18665" hidden="1"/>
    <row r="18666" hidden="1"/>
    <row r="18667" hidden="1"/>
    <row r="18668" hidden="1"/>
    <row r="18669" hidden="1"/>
    <row r="18670" hidden="1"/>
    <row r="18671" hidden="1"/>
    <row r="18672" hidden="1"/>
    <row r="18673" hidden="1"/>
    <row r="18674" hidden="1"/>
    <row r="18675" hidden="1"/>
    <row r="18676" hidden="1"/>
    <row r="18677" hidden="1"/>
    <row r="18678" hidden="1"/>
    <row r="18679" hidden="1"/>
    <row r="18680" hidden="1"/>
    <row r="18681" hidden="1"/>
    <row r="18682" hidden="1"/>
    <row r="18683" hidden="1"/>
    <row r="18684" hidden="1"/>
    <row r="18685" hidden="1"/>
    <row r="18686" hidden="1"/>
    <row r="18687" hidden="1"/>
    <row r="18688" hidden="1"/>
    <row r="18689" hidden="1"/>
    <row r="18690" hidden="1"/>
    <row r="18691" hidden="1"/>
    <row r="18692" hidden="1"/>
    <row r="18693" hidden="1"/>
    <row r="18694" hidden="1"/>
    <row r="18695" hidden="1"/>
    <row r="18696" hidden="1"/>
    <row r="18697" hidden="1"/>
    <row r="18698" hidden="1"/>
    <row r="18699" hidden="1"/>
    <row r="18700" hidden="1"/>
    <row r="18701" hidden="1"/>
    <row r="18702" hidden="1"/>
    <row r="18703" hidden="1"/>
    <row r="18704" hidden="1"/>
    <row r="18705" hidden="1"/>
    <row r="18706" hidden="1"/>
    <row r="18707" hidden="1"/>
    <row r="18708" hidden="1"/>
    <row r="18709" hidden="1"/>
    <row r="18710" hidden="1"/>
    <row r="18711" hidden="1"/>
    <row r="18712" hidden="1"/>
    <row r="18713" hidden="1"/>
    <row r="18714" hidden="1"/>
    <row r="18715" hidden="1"/>
    <row r="18716" hidden="1"/>
    <row r="18717" hidden="1"/>
    <row r="18718" hidden="1"/>
    <row r="18719" hidden="1"/>
    <row r="18720" hidden="1"/>
    <row r="18721" hidden="1"/>
    <row r="18722" hidden="1"/>
    <row r="18723" hidden="1"/>
    <row r="18724" hidden="1"/>
    <row r="18725" hidden="1"/>
    <row r="18726" hidden="1"/>
    <row r="18727" hidden="1"/>
    <row r="18728" hidden="1"/>
    <row r="18729" hidden="1"/>
    <row r="18730" hidden="1"/>
    <row r="18731" hidden="1"/>
    <row r="18732" hidden="1"/>
    <row r="18733" hidden="1"/>
    <row r="18734" hidden="1"/>
    <row r="18735" hidden="1"/>
    <row r="18736" hidden="1"/>
    <row r="18737" hidden="1"/>
    <row r="18738" hidden="1"/>
    <row r="18739" hidden="1"/>
    <row r="18740" hidden="1"/>
    <row r="18741" hidden="1"/>
    <row r="18742" hidden="1"/>
    <row r="18743" hidden="1"/>
    <row r="18744" hidden="1"/>
    <row r="18745" hidden="1"/>
    <row r="18746" hidden="1"/>
    <row r="18747" hidden="1"/>
    <row r="18748" hidden="1"/>
    <row r="18749" hidden="1"/>
    <row r="18750" hidden="1"/>
    <row r="18751" hidden="1"/>
    <row r="18752" hidden="1"/>
    <row r="18753" hidden="1"/>
    <row r="18754" hidden="1"/>
    <row r="18755" hidden="1"/>
    <row r="18756" hidden="1"/>
    <row r="18757" hidden="1"/>
    <row r="18758" hidden="1"/>
    <row r="18759" hidden="1"/>
    <row r="18760" hidden="1"/>
    <row r="18761" hidden="1"/>
    <row r="18762" hidden="1"/>
    <row r="18763" hidden="1"/>
    <row r="18764" hidden="1"/>
    <row r="18765" hidden="1"/>
    <row r="18766" hidden="1"/>
    <row r="18767" hidden="1"/>
    <row r="18768" hidden="1"/>
    <row r="18769" hidden="1"/>
    <row r="18770" hidden="1"/>
    <row r="18771" hidden="1"/>
    <row r="18772" hidden="1"/>
    <row r="18773" hidden="1"/>
    <row r="18774" hidden="1"/>
    <row r="18775" hidden="1"/>
    <row r="18776" hidden="1"/>
    <row r="18777" hidden="1"/>
    <row r="18778" hidden="1"/>
    <row r="18779" hidden="1"/>
    <row r="18780" hidden="1"/>
    <row r="18781" hidden="1"/>
    <row r="18782" hidden="1"/>
    <row r="18783" hidden="1"/>
    <row r="18784" hidden="1"/>
    <row r="18785" hidden="1"/>
    <row r="18786" hidden="1"/>
    <row r="18787" hidden="1"/>
    <row r="18788" hidden="1"/>
    <row r="18789" hidden="1"/>
    <row r="18790" hidden="1"/>
    <row r="18791" hidden="1"/>
    <row r="18792" hidden="1"/>
    <row r="18793" hidden="1"/>
    <row r="18794" hidden="1"/>
    <row r="18795" hidden="1"/>
    <row r="18796" hidden="1"/>
    <row r="18797" hidden="1"/>
    <row r="18798" hidden="1"/>
    <row r="18799" hidden="1"/>
    <row r="18800" hidden="1"/>
    <row r="18801" hidden="1"/>
    <row r="18802" hidden="1"/>
    <row r="18803" hidden="1"/>
    <row r="18804" hidden="1"/>
    <row r="18805" hidden="1"/>
    <row r="18806" hidden="1"/>
    <row r="18807" hidden="1"/>
    <row r="18808" hidden="1"/>
    <row r="18809" hidden="1"/>
    <row r="18810" hidden="1"/>
    <row r="18811" hidden="1"/>
    <row r="18812" hidden="1"/>
    <row r="18813" hidden="1"/>
    <row r="18814" hidden="1"/>
    <row r="18815" hidden="1"/>
    <row r="18816" hidden="1"/>
    <row r="18817" hidden="1"/>
    <row r="18818" hidden="1"/>
    <row r="18819" hidden="1"/>
    <row r="18820" hidden="1"/>
    <row r="18821" hidden="1"/>
    <row r="18822" hidden="1"/>
    <row r="18823" hidden="1"/>
    <row r="18824" hidden="1"/>
    <row r="18825" hidden="1"/>
    <row r="18826" hidden="1"/>
    <row r="18827" hidden="1"/>
    <row r="18828" hidden="1"/>
    <row r="18829" hidden="1"/>
    <row r="18830" hidden="1"/>
    <row r="18831" hidden="1"/>
    <row r="18832" hidden="1"/>
    <row r="18833" hidden="1"/>
    <row r="18834" hidden="1"/>
    <row r="18835" hidden="1"/>
    <row r="18836" hidden="1"/>
    <row r="18837" hidden="1"/>
    <row r="18838" hidden="1"/>
    <row r="18839" hidden="1"/>
    <row r="18840" hidden="1"/>
    <row r="18841" hidden="1"/>
    <row r="18842" hidden="1"/>
    <row r="18843" hidden="1"/>
    <row r="18844" hidden="1"/>
    <row r="18845" hidden="1"/>
    <row r="18846" hidden="1"/>
    <row r="18847" hidden="1"/>
    <row r="18848" hidden="1"/>
    <row r="18849" hidden="1"/>
    <row r="18850" hidden="1"/>
    <row r="18851" hidden="1"/>
    <row r="18852" hidden="1"/>
    <row r="18853" hidden="1"/>
    <row r="18854" hidden="1"/>
    <row r="18855" hidden="1"/>
    <row r="18856" hidden="1"/>
    <row r="18857" hidden="1"/>
    <row r="18858" hidden="1"/>
    <row r="18859" hidden="1"/>
    <row r="18860" hidden="1"/>
    <row r="18861" hidden="1"/>
    <row r="18862" hidden="1"/>
    <row r="18863" hidden="1"/>
    <row r="18864" hidden="1"/>
    <row r="18865" hidden="1"/>
    <row r="18866" hidden="1"/>
    <row r="18867" hidden="1"/>
    <row r="18868" hidden="1"/>
    <row r="18869" hidden="1"/>
    <row r="18870" hidden="1"/>
    <row r="18871" hidden="1"/>
    <row r="18872" hidden="1"/>
    <row r="18873" hidden="1"/>
    <row r="18874" hidden="1"/>
    <row r="18875" hidden="1"/>
    <row r="18876" hidden="1"/>
    <row r="18877" hidden="1"/>
    <row r="18878" hidden="1"/>
    <row r="18879" hidden="1"/>
    <row r="18880" hidden="1"/>
    <row r="18881" hidden="1"/>
    <row r="18882" hidden="1"/>
    <row r="18883" hidden="1"/>
    <row r="18884" hidden="1"/>
    <row r="18885" hidden="1"/>
    <row r="18886" hidden="1"/>
    <row r="18887" hidden="1"/>
    <row r="18888" hidden="1"/>
    <row r="18889" hidden="1"/>
    <row r="18890" hidden="1"/>
    <row r="18891" hidden="1"/>
    <row r="18892" hidden="1"/>
    <row r="18893" hidden="1"/>
    <row r="18894" hidden="1"/>
    <row r="18895" hidden="1"/>
    <row r="18896" hidden="1"/>
    <row r="18897" hidden="1"/>
    <row r="18898" hidden="1"/>
    <row r="18899" hidden="1"/>
    <row r="18900" hidden="1"/>
    <row r="18901" hidden="1"/>
    <row r="18902" hidden="1"/>
    <row r="18903" hidden="1"/>
    <row r="18904" hidden="1"/>
    <row r="18905" hidden="1"/>
    <row r="18906" hidden="1"/>
    <row r="18907" hidden="1"/>
    <row r="18908" hidden="1"/>
    <row r="18909" hidden="1"/>
    <row r="18910" hidden="1"/>
    <row r="18911" hidden="1"/>
    <row r="18912" hidden="1"/>
    <row r="18913" hidden="1"/>
    <row r="18914" hidden="1"/>
    <row r="18915" hidden="1"/>
    <row r="18916" hidden="1"/>
    <row r="18917" hidden="1"/>
    <row r="18918" hidden="1"/>
    <row r="18919" hidden="1"/>
    <row r="18920" hidden="1"/>
    <row r="18921" hidden="1"/>
    <row r="18922" hidden="1"/>
    <row r="18923" hidden="1"/>
    <row r="18924" hidden="1"/>
    <row r="18925" hidden="1"/>
    <row r="18926" hidden="1"/>
    <row r="18927" hidden="1"/>
    <row r="18928" hidden="1"/>
    <row r="18929" hidden="1"/>
    <row r="18930" hidden="1"/>
    <row r="18931" hidden="1"/>
    <row r="18932" hidden="1"/>
    <row r="18933" hidden="1"/>
    <row r="18934" hidden="1"/>
    <row r="18935" hidden="1"/>
    <row r="18936" hidden="1"/>
    <row r="18937" hidden="1"/>
    <row r="18938" hidden="1"/>
    <row r="18939" hidden="1"/>
    <row r="18940" hidden="1"/>
    <row r="18941" hidden="1"/>
    <row r="18942" hidden="1"/>
    <row r="18943" hidden="1"/>
    <row r="18944" hidden="1"/>
    <row r="18945" hidden="1"/>
    <row r="18946" hidden="1"/>
    <row r="18947" hidden="1"/>
    <row r="18948" hidden="1"/>
    <row r="18949" hidden="1"/>
    <row r="18950" hidden="1"/>
    <row r="18951" hidden="1"/>
    <row r="18952" hidden="1"/>
    <row r="18953" hidden="1"/>
    <row r="18954" hidden="1"/>
    <row r="18955" hidden="1"/>
    <row r="18956" hidden="1"/>
    <row r="18957" hidden="1"/>
    <row r="18958" hidden="1"/>
    <row r="18959" hidden="1"/>
    <row r="18960" hidden="1"/>
    <row r="18961" hidden="1"/>
    <row r="18962" hidden="1"/>
    <row r="18963" hidden="1"/>
    <row r="18964" hidden="1"/>
    <row r="18965" hidden="1"/>
    <row r="18966" hidden="1"/>
    <row r="18967" hidden="1"/>
    <row r="18968" hidden="1"/>
    <row r="18969" hidden="1"/>
    <row r="18970" hidden="1"/>
    <row r="18971" hidden="1"/>
    <row r="18972" hidden="1"/>
    <row r="18973" hidden="1"/>
    <row r="18974" hidden="1"/>
    <row r="18975" hidden="1"/>
    <row r="18976" hidden="1"/>
    <row r="18977" hidden="1"/>
    <row r="18978" hidden="1"/>
    <row r="18979" hidden="1"/>
    <row r="18980" hidden="1"/>
    <row r="18981" hidden="1"/>
    <row r="18982" hidden="1"/>
    <row r="18983" hidden="1"/>
    <row r="18984" hidden="1"/>
    <row r="18985" hidden="1"/>
    <row r="18986" hidden="1"/>
    <row r="18987" hidden="1"/>
    <row r="18988" hidden="1"/>
    <row r="18989" hidden="1"/>
    <row r="18990" hidden="1"/>
    <row r="18991" hidden="1"/>
    <row r="18992" hidden="1"/>
    <row r="18993" hidden="1"/>
    <row r="18994" hidden="1"/>
    <row r="18995" hidden="1"/>
    <row r="18996" hidden="1"/>
    <row r="18997" hidden="1"/>
    <row r="18998" hidden="1"/>
    <row r="18999" hidden="1"/>
    <row r="19000" hidden="1"/>
    <row r="19001" hidden="1"/>
    <row r="19002" hidden="1"/>
    <row r="19003" hidden="1"/>
    <row r="19004" hidden="1"/>
    <row r="19005" hidden="1"/>
    <row r="19006" hidden="1"/>
    <row r="19007" hidden="1"/>
    <row r="19008" hidden="1"/>
    <row r="19009" hidden="1"/>
    <row r="19010" hidden="1"/>
    <row r="19011" hidden="1"/>
    <row r="19012" hidden="1"/>
    <row r="19013" hidden="1"/>
    <row r="19014" hidden="1"/>
    <row r="19015" hidden="1"/>
    <row r="19016" hidden="1"/>
    <row r="19017" hidden="1"/>
    <row r="19018" hidden="1"/>
    <row r="19019" hidden="1"/>
    <row r="19020" hidden="1"/>
    <row r="19021" hidden="1"/>
    <row r="19022" hidden="1"/>
    <row r="19023" hidden="1"/>
    <row r="19024" hidden="1"/>
    <row r="19025" hidden="1"/>
    <row r="19026" hidden="1"/>
    <row r="19027" hidden="1"/>
    <row r="19028" hidden="1"/>
    <row r="19029" hidden="1"/>
    <row r="19030" hidden="1"/>
    <row r="19031" hidden="1"/>
    <row r="19032" hidden="1"/>
    <row r="19033" hidden="1"/>
    <row r="19034" hidden="1"/>
    <row r="19035" hidden="1"/>
    <row r="19036" hidden="1"/>
    <row r="19037" hidden="1"/>
    <row r="19038" hidden="1"/>
    <row r="19039" hidden="1"/>
    <row r="19040" hidden="1"/>
    <row r="19041" hidden="1"/>
    <row r="19042" hidden="1"/>
    <row r="19043" hidden="1"/>
    <row r="19044" hidden="1"/>
    <row r="19045" hidden="1"/>
    <row r="19046" hidden="1"/>
    <row r="19047" hidden="1"/>
    <row r="19048" hidden="1"/>
    <row r="19049" hidden="1"/>
    <row r="19050" hidden="1"/>
    <row r="19051" hidden="1"/>
    <row r="19052" hidden="1"/>
    <row r="19053" hidden="1"/>
    <row r="19054" hidden="1"/>
    <row r="19055" hidden="1"/>
    <row r="19056" hidden="1"/>
    <row r="19057" hidden="1"/>
    <row r="19058" hidden="1"/>
    <row r="19059" hidden="1"/>
    <row r="19060" hidden="1"/>
    <row r="19061" hidden="1"/>
    <row r="19062" hidden="1"/>
    <row r="19063" hidden="1"/>
    <row r="19064" hidden="1"/>
    <row r="19065" hidden="1"/>
    <row r="19066" hidden="1"/>
    <row r="19067" hidden="1"/>
    <row r="19068" hidden="1"/>
    <row r="19069" hidden="1"/>
    <row r="19070" hidden="1"/>
    <row r="19071" hidden="1"/>
    <row r="19072" hidden="1"/>
    <row r="19073" hidden="1"/>
    <row r="19074" hidden="1"/>
    <row r="19075" hidden="1"/>
    <row r="19076" hidden="1"/>
    <row r="19077" hidden="1"/>
    <row r="19078" hidden="1"/>
    <row r="19079" hidden="1"/>
    <row r="19080" hidden="1"/>
    <row r="19081" hidden="1"/>
    <row r="19082" hidden="1"/>
    <row r="19083" hidden="1"/>
    <row r="19084" hidden="1"/>
    <row r="19085" hidden="1"/>
    <row r="19086" hidden="1"/>
    <row r="19087" hidden="1"/>
    <row r="19088" hidden="1"/>
    <row r="19089" hidden="1"/>
    <row r="19090" hidden="1"/>
    <row r="19091" hidden="1"/>
    <row r="19092" hidden="1"/>
    <row r="19093" hidden="1"/>
    <row r="19094" hidden="1"/>
    <row r="19095" hidden="1"/>
    <row r="19096" hidden="1"/>
    <row r="19097" hidden="1"/>
    <row r="19098" hidden="1"/>
    <row r="19099" hidden="1"/>
    <row r="19100" hidden="1"/>
    <row r="19101" hidden="1"/>
    <row r="19102" hidden="1"/>
    <row r="19103" hidden="1"/>
    <row r="19104" hidden="1"/>
    <row r="19105" hidden="1"/>
    <row r="19106" hidden="1"/>
    <row r="19107" hidden="1"/>
    <row r="19108" hidden="1"/>
    <row r="19109" hidden="1"/>
    <row r="19110" hidden="1"/>
    <row r="19111" hidden="1"/>
    <row r="19112" hidden="1"/>
    <row r="19113" hidden="1"/>
    <row r="19114" hidden="1"/>
    <row r="19115" hidden="1"/>
    <row r="19116" hidden="1"/>
    <row r="19117" hidden="1"/>
    <row r="19118" hidden="1"/>
    <row r="19119" hidden="1"/>
    <row r="19120" hidden="1"/>
    <row r="19121" hidden="1"/>
    <row r="19122" hidden="1"/>
    <row r="19123" hidden="1"/>
    <row r="19124" hidden="1"/>
    <row r="19125" hidden="1"/>
    <row r="19126" hidden="1"/>
    <row r="19127" hidden="1"/>
    <row r="19128" hidden="1"/>
    <row r="19129" hidden="1"/>
    <row r="19130" hidden="1"/>
    <row r="19131" hidden="1"/>
    <row r="19132" hidden="1"/>
    <row r="19133" hidden="1"/>
    <row r="19134" hidden="1"/>
    <row r="19135" hidden="1"/>
    <row r="19136" hidden="1"/>
    <row r="19137" hidden="1"/>
    <row r="19138" hidden="1"/>
    <row r="19139" hidden="1"/>
    <row r="19140" hidden="1"/>
    <row r="19141" hidden="1"/>
    <row r="19142" hidden="1"/>
    <row r="19143" hidden="1"/>
    <row r="19144" hidden="1"/>
    <row r="19145" hidden="1"/>
    <row r="19146" hidden="1"/>
    <row r="19147" hidden="1"/>
    <row r="19148" hidden="1"/>
    <row r="19149" hidden="1"/>
    <row r="19150" hidden="1"/>
    <row r="19151" hidden="1"/>
    <row r="19152" hidden="1"/>
    <row r="19153" hidden="1"/>
    <row r="19154" hidden="1"/>
    <row r="19155" hidden="1"/>
    <row r="19156" hidden="1"/>
    <row r="19157" hidden="1"/>
    <row r="19158" hidden="1"/>
    <row r="19159" hidden="1"/>
    <row r="19160" hidden="1"/>
    <row r="19161" hidden="1"/>
    <row r="19162" hidden="1"/>
    <row r="19163" hidden="1"/>
    <row r="19164" hidden="1"/>
    <row r="19165" hidden="1"/>
    <row r="19166" hidden="1"/>
    <row r="19167" hidden="1"/>
    <row r="19168" hidden="1"/>
    <row r="19169" hidden="1"/>
    <row r="19170" hidden="1"/>
    <row r="19171" hidden="1"/>
    <row r="19172" hidden="1"/>
    <row r="19173" hidden="1"/>
    <row r="19174" hidden="1"/>
    <row r="19175" hidden="1"/>
    <row r="19176" hidden="1"/>
    <row r="19177" hidden="1"/>
    <row r="19178" hidden="1"/>
    <row r="19179" hidden="1"/>
    <row r="19180" hidden="1"/>
    <row r="19181" hidden="1"/>
    <row r="19182" hidden="1"/>
    <row r="19183" hidden="1"/>
    <row r="19184" hidden="1"/>
    <row r="19185" hidden="1"/>
    <row r="19186" hidden="1"/>
    <row r="19187" hidden="1"/>
    <row r="19188" hidden="1"/>
    <row r="19189" hidden="1"/>
    <row r="19190" hidden="1"/>
    <row r="19191" hidden="1"/>
    <row r="19192" hidden="1"/>
    <row r="19193" hidden="1"/>
    <row r="19194" hidden="1"/>
    <row r="19195" hidden="1"/>
    <row r="19196" hidden="1"/>
    <row r="19197" hidden="1"/>
    <row r="19198" hidden="1"/>
    <row r="19199" hidden="1"/>
    <row r="19200" hidden="1"/>
    <row r="19201" hidden="1"/>
    <row r="19202" hidden="1"/>
    <row r="19203" hidden="1"/>
    <row r="19204" hidden="1"/>
    <row r="19205" hidden="1"/>
    <row r="19206" hidden="1"/>
    <row r="19207" hidden="1"/>
    <row r="19208" hidden="1"/>
    <row r="19209" hidden="1"/>
    <row r="19210" hidden="1"/>
    <row r="19211" hidden="1"/>
    <row r="19212" hidden="1"/>
    <row r="19213" hidden="1"/>
    <row r="19214" hidden="1"/>
    <row r="19215" hidden="1"/>
    <row r="19216" hidden="1"/>
    <row r="19217" hidden="1"/>
    <row r="19218" hidden="1"/>
    <row r="19219" hidden="1"/>
    <row r="19220" hidden="1"/>
    <row r="19221" hidden="1"/>
    <row r="19222" hidden="1"/>
    <row r="19223" hidden="1"/>
    <row r="19224" hidden="1"/>
    <row r="19225" hidden="1"/>
    <row r="19226" hidden="1"/>
    <row r="19227" hidden="1"/>
    <row r="19228" hidden="1"/>
    <row r="19229" hidden="1"/>
    <row r="19230" hidden="1"/>
    <row r="19231" hidden="1"/>
    <row r="19232" hidden="1"/>
    <row r="19233" hidden="1"/>
    <row r="19234" hidden="1"/>
    <row r="19235" hidden="1"/>
    <row r="19236" hidden="1"/>
    <row r="19237" hidden="1"/>
    <row r="19238" hidden="1"/>
    <row r="19239" hidden="1"/>
    <row r="19240" hidden="1"/>
    <row r="19241" hidden="1"/>
    <row r="19242" hidden="1"/>
    <row r="19243" hidden="1"/>
    <row r="19244" hidden="1"/>
    <row r="19245" hidden="1"/>
    <row r="19246" hidden="1"/>
    <row r="19247" hidden="1"/>
    <row r="19248" hidden="1"/>
    <row r="19249" hidden="1"/>
    <row r="19250" hidden="1"/>
    <row r="19251" hidden="1"/>
    <row r="19252" hidden="1"/>
    <row r="19253" hidden="1"/>
    <row r="19254" hidden="1"/>
    <row r="19255" hidden="1"/>
    <row r="19256" hidden="1"/>
    <row r="19257" hidden="1"/>
    <row r="19258" hidden="1"/>
    <row r="19259" hidden="1"/>
    <row r="19260" hidden="1"/>
    <row r="19261" hidden="1"/>
    <row r="19262" hidden="1"/>
    <row r="19263" hidden="1"/>
    <row r="19264" hidden="1"/>
    <row r="19265" hidden="1"/>
    <row r="19266" hidden="1"/>
    <row r="19267" hidden="1"/>
    <row r="19268" hidden="1"/>
    <row r="19269" hidden="1"/>
    <row r="19270" hidden="1"/>
    <row r="19271" hidden="1"/>
    <row r="19272" hidden="1"/>
    <row r="19273" hidden="1"/>
    <row r="19274" hidden="1"/>
    <row r="19275" hidden="1"/>
    <row r="19276" hidden="1"/>
    <row r="19277" hidden="1"/>
    <row r="19278" hidden="1"/>
    <row r="19279" hidden="1"/>
    <row r="19280" hidden="1"/>
    <row r="19281" hidden="1"/>
    <row r="19282" hidden="1"/>
    <row r="19283" hidden="1"/>
    <row r="19284" hidden="1"/>
    <row r="19285" hidden="1"/>
    <row r="19286" hidden="1"/>
    <row r="19287" hidden="1"/>
    <row r="19288" hidden="1"/>
    <row r="19289" hidden="1"/>
    <row r="19290" hidden="1"/>
    <row r="19291" hidden="1"/>
    <row r="19292" hidden="1"/>
    <row r="19293" hidden="1"/>
    <row r="19294" hidden="1"/>
    <row r="19295" hidden="1"/>
    <row r="19296" hidden="1"/>
    <row r="19297" hidden="1"/>
    <row r="19298" hidden="1"/>
    <row r="19299" hidden="1"/>
    <row r="19300" hidden="1"/>
    <row r="19301" hidden="1"/>
    <row r="19302" hidden="1"/>
    <row r="19303" hidden="1"/>
    <row r="19304" hidden="1"/>
    <row r="19305" hidden="1"/>
    <row r="19306" hidden="1"/>
    <row r="19307" hidden="1"/>
    <row r="19308" hidden="1"/>
    <row r="19309" hidden="1"/>
    <row r="19310" hidden="1"/>
    <row r="19311" hidden="1"/>
    <row r="19312" hidden="1"/>
    <row r="19313" hidden="1"/>
    <row r="19314" hidden="1"/>
    <row r="19315" hidden="1"/>
    <row r="19316" hidden="1"/>
    <row r="19317" hidden="1"/>
    <row r="19318" hidden="1"/>
    <row r="19319" hidden="1"/>
    <row r="19320" hidden="1"/>
    <row r="19321" hidden="1"/>
    <row r="19322" hidden="1"/>
    <row r="19323" hidden="1"/>
    <row r="19324" hidden="1"/>
    <row r="19325" hidden="1"/>
    <row r="19326" hidden="1"/>
    <row r="19327" hidden="1"/>
    <row r="19328" hidden="1"/>
    <row r="19329" hidden="1"/>
    <row r="19330" hidden="1"/>
    <row r="19331" hidden="1"/>
    <row r="19332" hidden="1"/>
    <row r="19333" hidden="1"/>
    <row r="19334" hidden="1"/>
    <row r="19335" hidden="1"/>
    <row r="19336" hidden="1"/>
    <row r="19337" hidden="1"/>
    <row r="19338" hidden="1"/>
    <row r="19339" hidden="1"/>
    <row r="19340" hidden="1"/>
    <row r="19341" hidden="1"/>
    <row r="19342" hidden="1"/>
    <row r="19343" hidden="1"/>
    <row r="19344" hidden="1"/>
    <row r="19345" hidden="1"/>
    <row r="19346" hidden="1"/>
    <row r="19347" hidden="1"/>
    <row r="19348" hidden="1"/>
    <row r="19349" hidden="1"/>
    <row r="19350" hidden="1"/>
    <row r="19351" hidden="1"/>
    <row r="19352" hidden="1"/>
    <row r="19353" hidden="1"/>
    <row r="19354" hidden="1"/>
    <row r="19355" hidden="1"/>
    <row r="19356" hidden="1"/>
    <row r="19357" hidden="1"/>
    <row r="19358" hidden="1"/>
    <row r="19359" hidden="1"/>
    <row r="19360" hidden="1"/>
    <row r="19361" hidden="1"/>
    <row r="19362" hidden="1"/>
    <row r="19363" hidden="1"/>
    <row r="19364" hidden="1"/>
    <row r="19365" hidden="1"/>
    <row r="19366" hidden="1"/>
    <row r="19367" hidden="1"/>
    <row r="19368" hidden="1"/>
    <row r="19369" hidden="1"/>
    <row r="19370" hidden="1"/>
    <row r="19371" hidden="1"/>
    <row r="19372" hidden="1"/>
    <row r="19373" hidden="1"/>
    <row r="19374" hidden="1"/>
    <row r="19375" hidden="1"/>
    <row r="19376" hidden="1"/>
    <row r="19377" hidden="1"/>
    <row r="19378" hidden="1"/>
    <row r="19379" hidden="1"/>
    <row r="19380" hidden="1"/>
    <row r="19381" hidden="1"/>
    <row r="19382" hidden="1"/>
    <row r="19383" hidden="1"/>
    <row r="19384" hidden="1"/>
    <row r="19385" hidden="1"/>
    <row r="19386" hidden="1"/>
    <row r="19387" hidden="1"/>
    <row r="19388" hidden="1"/>
    <row r="19389" hidden="1"/>
    <row r="19390" hidden="1"/>
    <row r="19391" hidden="1"/>
    <row r="19392" hidden="1"/>
    <row r="19393" hidden="1"/>
    <row r="19394" hidden="1"/>
    <row r="19395" hidden="1"/>
    <row r="19396" hidden="1"/>
    <row r="19397" hidden="1"/>
    <row r="19398" hidden="1"/>
    <row r="19399" hidden="1"/>
    <row r="19400" hidden="1"/>
    <row r="19401" hidden="1"/>
    <row r="19402" hidden="1"/>
    <row r="19403" hidden="1"/>
    <row r="19404" hidden="1"/>
    <row r="19405" hidden="1"/>
    <row r="19406" hidden="1"/>
    <row r="19407" hidden="1"/>
    <row r="19408" hidden="1"/>
    <row r="19409" hidden="1"/>
    <row r="19410" hidden="1"/>
    <row r="19411" hidden="1"/>
    <row r="19412" hidden="1"/>
    <row r="19413" hidden="1"/>
    <row r="19414" hidden="1"/>
    <row r="19415" hidden="1"/>
    <row r="19416" hidden="1"/>
    <row r="19417" hidden="1"/>
    <row r="19418" hidden="1"/>
    <row r="19419" hidden="1"/>
    <row r="19420" hidden="1"/>
    <row r="19421" hidden="1"/>
    <row r="19422" hidden="1"/>
    <row r="19423" hidden="1"/>
    <row r="19424" hidden="1"/>
    <row r="19425" hidden="1"/>
    <row r="19426" hidden="1"/>
    <row r="19427" hidden="1"/>
    <row r="19428" hidden="1"/>
    <row r="19429" hidden="1"/>
    <row r="19430" hidden="1"/>
    <row r="19431" hidden="1"/>
    <row r="19432" hidden="1"/>
    <row r="19433" hidden="1"/>
    <row r="19434" hidden="1"/>
    <row r="19435" hidden="1"/>
    <row r="19436" hidden="1"/>
    <row r="19437" hidden="1"/>
    <row r="19438" hidden="1"/>
    <row r="19439" hidden="1"/>
    <row r="19440" hidden="1"/>
    <row r="19441" hidden="1"/>
    <row r="19442" hidden="1"/>
    <row r="19443" hidden="1"/>
    <row r="19444" hidden="1"/>
    <row r="19445" hidden="1"/>
    <row r="19446" hidden="1"/>
    <row r="19447" hidden="1"/>
    <row r="19448" hidden="1"/>
    <row r="19449" hidden="1"/>
    <row r="19450" hidden="1"/>
    <row r="19451" hidden="1"/>
    <row r="19452" hidden="1"/>
    <row r="19453" hidden="1"/>
    <row r="19454" hidden="1"/>
    <row r="19455" hidden="1"/>
    <row r="19456" hidden="1"/>
    <row r="19457" hidden="1"/>
    <row r="19458" hidden="1"/>
    <row r="19459" hidden="1"/>
    <row r="19460" hidden="1"/>
    <row r="19461" hidden="1"/>
    <row r="19462" hidden="1"/>
    <row r="19463" hidden="1"/>
    <row r="19464" hidden="1"/>
    <row r="19465" hidden="1"/>
    <row r="19466" hidden="1"/>
    <row r="19467" hidden="1"/>
    <row r="19468" hidden="1"/>
    <row r="19469" hidden="1"/>
    <row r="19470" hidden="1"/>
    <row r="19471" hidden="1"/>
    <row r="19472" hidden="1"/>
    <row r="19473" hidden="1"/>
    <row r="19474" hidden="1"/>
    <row r="19475" hidden="1"/>
    <row r="19476" hidden="1"/>
    <row r="19477" hidden="1"/>
    <row r="19478" hidden="1"/>
    <row r="19479" hidden="1"/>
    <row r="19480" hidden="1"/>
    <row r="19481" hidden="1"/>
    <row r="19482" hidden="1"/>
    <row r="19483" hidden="1"/>
    <row r="19484" hidden="1"/>
    <row r="19485" hidden="1"/>
    <row r="19486" hidden="1"/>
    <row r="19487" hidden="1"/>
    <row r="19488" hidden="1"/>
    <row r="19489" hidden="1"/>
    <row r="19490" hidden="1"/>
    <row r="19491" hidden="1"/>
    <row r="19492" hidden="1"/>
    <row r="19493" hidden="1"/>
    <row r="19494" hidden="1"/>
    <row r="19495" hidden="1"/>
    <row r="19496" hidden="1"/>
    <row r="19497" hidden="1"/>
    <row r="19498" hidden="1"/>
    <row r="19499" hidden="1"/>
    <row r="19500" hidden="1"/>
    <row r="19501" hidden="1"/>
    <row r="19502" hidden="1"/>
    <row r="19503" hidden="1"/>
    <row r="19504" hidden="1"/>
    <row r="19505" hidden="1"/>
    <row r="19506" hidden="1"/>
    <row r="19507" hidden="1"/>
    <row r="19508" hidden="1"/>
    <row r="19509" hidden="1"/>
    <row r="19510" hidden="1"/>
    <row r="19511" hidden="1"/>
    <row r="19512" hidden="1"/>
    <row r="19513" hidden="1"/>
    <row r="19514" hidden="1"/>
    <row r="19515" hidden="1"/>
    <row r="19516" hidden="1"/>
    <row r="19517" hidden="1"/>
    <row r="19518" hidden="1"/>
    <row r="19519" hidden="1"/>
    <row r="19520" hidden="1"/>
    <row r="19521" hidden="1"/>
    <row r="19522" hidden="1"/>
    <row r="19523" hidden="1"/>
    <row r="19524" hidden="1"/>
    <row r="19525" hidden="1"/>
    <row r="19526" hidden="1"/>
    <row r="19527" hidden="1"/>
    <row r="19528" hidden="1"/>
    <row r="19529" hidden="1"/>
    <row r="19530" hidden="1"/>
    <row r="19531" hidden="1"/>
    <row r="19532" hidden="1"/>
    <row r="19533" hidden="1"/>
    <row r="19534" hidden="1"/>
    <row r="19535" hidden="1"/>
    <row r="19536" hidden="1"/>
    <row r="19537" hidden="1"/>
    <row r="19538" hidden="1"/>
    <row r="19539" hidden="1"/>
    <row r="19540" hidden="1"/>
    <row r="19541" hidden="1"/>
    <row r="19542" hidden="1"/>
    <row r="19543" hidden="1"/>
    <row r="19544" hidden="1"/>
    <row r="19545" hidden="1"/>
    <row r="19546" hidden="1"/>
    <row r="19547" hidden="1"/>
    <row r="19548" hidden="1"/>
    <row r="19549" hidden="1"/>
    <row r="19550" hidden="1"/>
    <row r="19551" hidden="1"/>
    <row r="19552" hidden="1"/>
    <row r="19553" hidden="1"/>
    <row r="19554" hidden="1"/>
    <row r="19555" hidden="1"/>
    <row r="19556" hidden="1"/>
    <row r="19557" hidden="1"/>
    <row r="19558" hidden="1"/>
    <row r="19559" hidden="1"/>
    <row r="19560" hidden="1"/>
    <row r="19561" hidden="1"/>
    <row r="19562" hidden="1"/>
    <row r="19563" hidden="1"/>
    <row r="19564" hidden="1"/>
    <row r="19565" hidden="1"/>
    <row r="19566" hidden="1"/>
    <row r="19567" hidden="1"/>
    <row r="19568" hidden="1"/>
    <row r="19569" hidden="1"/>
    <row r="19570" hidden="1"/>
    <row r="19571" hidden="1"/>
    <row r="19572" hidden="1"/>
    <row r="19573" hidden="1"/>
    <row r="19574" hidden="1"/>
    <row r="19575" hidden="1"/>
    <row r="19576" hidden="1"/>
    <row r="19577" hidden="1"/>
    <row r="19578" hidden="1"/>
    <row r="19579" hidden="1"/>
    <row r="19580" hidden="1"/>
    <row r="19581" hidden="1"/>
    <row r="19582" hidden="1"/>
    <row r="19583" hidden="1"/>
    <row r="19584" hidden="1"/>
    <row r="19585" hidden="1"/>
    <row r="19586" hidden="1"/>
    <row r="19587" hidden="1"/>
    <row r="19588" hidden="1"/>
    <row r="19589" hidden="1"/>
    <row r="19590" hidden="1"/>
    <row r="19591" hidden="1"/>
    <row r="19592" hidden="1"/>
    <row r="19593" hidden="1"/>
    <row r="19594" hidden="1"/>
    <row r="19595" hidden="1"/>
    <row r="19596" hidden="1"/>
    <row r="19597" hidden="1"/>
    <row r="19598" hidden="1"/>
    <row r="19599" hidden="1"/>
    <row r="19600" hidden="1"/>
    <row r="19601" hidden="1"/>
    <row r="19602" hidden="1"/>
    <row r="19603" hidden="1"/>
    <row r="19604" hidden="1"/>
    <row r="19605" hidden="1"/>
    <row r="19606" hidden="1"/>
    <row r="19607" hidden="1"/>
    <row r="19608" hidden="1"/>
    <row r="19609" hidden="1"/>
    <row r="19610" hidden="1"/>
    <row r="19611" hidden="1"/>
    <row r="19612" hidden="1"/>
    <row r="19613" hidden="1"/>
    <row r="19614" hidden="1"/>
    <row r="19615" hidden="1"/>
    <row r="19616" hidden="1"/>
    <row r="19617" hidden="1"/>
    <row r="19618" hidden="1"/>
    <row r="19619" hidden="1"/>
    <row r="19620" hidden="1"/>
    <row r="19621" hidden="1"/>
    <row r="19622" hidden="1"/>
    <row r="19623" hidden="1"/>
    <row r="19624" hidden="1"/>
    <row r="19625" hidden="1"/>
    <row r="19626" hidden="1"/>
    <row r="19627" hidden="1"/>
    <row r="19628" hidden="1"/>
    <row r="19629" hidden="1"/>
    <row r="19630" hidden="1"/>
    <row r="19631" hidden="1"/>
    <row r="19632" hidden="1"/>
    <row r="19633" hidden="1"/>
    <row r="19634" hidden="1"/>
    <row r="19635" hidden="1"/>
    <row r="19636" hidden="1"/>
    <row r="19637" hidden="1"/>
    <row r="19638" hidden="1"/>
    <row r="19639" hidden="1"/>
    <row r="19640" hidden="1"/>
    <row r="19641" hidden="1"/>
    <row r="19642" hidden="1"/>
    <row r="19643" hidden="1"/>
    <row r="19644" hidden="1"/>
    <row r="19645" hidden="1"/>
    <row r="19646" hidden="1"/>
    <row r="19647" hidden="1"/>
    <row r="19648" hidden="1"/>
    <row r="19649" hidden="1"/>
    <row r="19650" hidden="1"/>
    <row r="19651" hidden="1"/>
    <row r="19652" hidden="1"/>
    <row r="19653" hidden="1"/>
    <row r="19654" hidden="1"/>
    <row r="19655" hidden="1"/>
    <row r="19656" hidden="1"/>
    <row r="19657" hidden="1"/>
    <row r="19658" hidden="1"/>
    <row r="19659" hidden="1"/>
    <row r="19660" hidden="1"/>
    <row r="19661" hidden="1"/>
    <row r="19662" hidden="1"/>
    <row r="19663" hidden="1"/>
    <row r="19664" hidden="1"/>
    <row r="19665" hidden="1"/>
    <row r="19666" hidden="1"/>
    <row r="19667" hidden="1"/>
    <row r="19668" hidden="1"/>
    <row r="19669" hidden="1"/>
    <row r="19670" hidden="1"/>
    <row r="19671" hidden="1"/>
    <row r="19672" hidden="1"/>
    <row r="19673" hidden="1"/>
    <row r="19674" hidden="1"/>
    <row r="19675" hidden="1"/>
    <row r="19676" hidden="1"/>
    <row r="19677" hidden="1"/>
    <row r="19678" hidden="1"/>
    <row r="19679" hidden="1"/>
    <row r="19680" hidden="1"/>
    <row r="19681" hidden="1"/>
    <row r="19682" hidden="1"/>
    <row r="19683" hidden="1"/>
    <row r="19684" hidden="1"/>
    <row r="19685" hidden="1"/>
    <row r="19686" hidden="1"/>
    <row r="19687" hidden="1"/>
    <row r="19688" hidden="1"/>
    <row r="19689" hidden="1"/>
    <row r="19690" hidden="1"/>
    <row r="19691" hidden="1"/>
    <row r="19692" hidden="1"/>
    <row r="19693" hidden="1"/>
    <row r="19694" hidden="1"/>
    <row r="19695" hidden="1"/>
    <row r="19696" hidden="1"/>
    <row r="19697" hidden="1"/>
    <row r="19698" hidden="1"/>
    <row r="19699" hidden="1"/>
    <row r="19700" hidden="1"/>
    <row r="19701" hidden="1"/>
    <row r="19702" hidden="1"/>
    <row r="19703" hidden="1"/>
    <row r="19704" hidden="1"/>
    <row r="19705" hidden="1"/>
    <row r="19706" hidden="1"/>
    <row r="19707" hidden="1"/>
    <row r="19708" hidden="1"/>
    <row r="19709" hidden="1"/>
    <row r="19710" hidden="1"/>
    <row r="19711" hidden="1"/>
    <row r="19712" hidden="1"/>
    <row r="19713" hidden="1"/>
    <row r="19714" hidden="1"/>
    <row r="19715" hidden="1"/>
    <row r="19716" hidden="1"/>
    <row r="19717" hidden="1"/>
    <row r="19718" hidden="1"/>
    <row r="19719" hidden="1"/>
    <row r="19720" hidden="1"/>
    <row r="19721" hidden="1"/>
    <row r="19722" hidden="1"/>
    <row r="19723" hidden="1"/>
    <row r="19724" hidden="1"/>
    <row r="19725" hidden="1"/>
    <row r="19726" hidden="1"/>
    <row r="19727" hidden="1"/>
    <row r="19728" hidden="1"/>
    <row r="19729" hidden="1"/>
    <row r="19730" hidden="1"/>
    <row r="19731" hidden="1"/>
    <row r="19732" hidden="1"/>
    <row r="19733" hidden="1"/>
    <row r="19734" hidden="1"/>
    <row r="19735" hidden="1"/>
    <row r="19736" hidden="1"/>
    <row r="19737" hidden="1"/>
    <row r="19738" hidden="1"/>
    <row r="19739" hidden="1"/>
    <row r="19740" hidden="1"/>
    <row r="19741" hidden="1"/>
    <row r="19742" hidden="1"/>
    <row r="19743" hidden="1"/>
    <row r="19744" hidden="1"/>
    <row r="19745" hidden="1"/>
    <row r="19746" hidden="1"/>
    <row r="19747" hidden="1"/>
    <row r="19748" hidden="1"/>
    <row r="19749" hidden="1"/>
    <row r="19750" hidden="1"/>
    <row r="19751" hidden="1"/>
    <row r="19752" hidden="1"/>
    <row r="19753" hidden="1"/>
    <row r="19754" hidden="1"/>
    <row r="19755" hidden="1"/>
    <row r="19756" hidden="1"/>
    <row r="19757" hidden="1"/>
    <row r="19758" hidden="1"/>
    <row r="19759" hidden="1"/>
    <row r="19760" hidden="1"/>
    <row r="19761" hidden="1"/>
    <row r="19762" hidden="1"/>
    <row r="19763" hidden="1"/>
    <row r="19764" hidden="1"/>
    <row r="19765" hidden="1"/>
    <row r="19766" hidden="1"/>
    <row r="19767" hidden="1"/>
    <row r="19768" hidden="1"/>
    <row r="19769" hidden="1"/>
    <row r="19770" hidden="1"/>
    <row r="19771" hidden="1"/>
    <row r="19772" hidden="1"/>
    <row r="19773" hidden="1"/>
    <row r="19774" hidden="1"/>
    <row r="19775" hidden="1"/>
    <row r="19776" hidden="1"/>
    <row r="19777" hidden="1"/>
    <row r="19778" hidden="1"/>
    <row r="19779" hidden="1"/>
    <row r="19780" hidden="1"/>
    <row r="19781" hidden="1"/>
    <row r="19782" hidden="1"/>
    <row r="19783" hidden="1"/>
    <row r="19784" hidden="1"/>
    <row r="19785" hidden="1"/>
    <row r="19786" hidden="1"/>
    <row r="19787" hidden="1"/>
    <row r="19788" hidden="1"/>
    <row r="19789" hidden="1"/>
    <row r="19790" hidden="1"/>
    <row r="19791" hidden="1"/>
    <row r="19792" hidden="1"/>
    <row r="19793" hidden="1"/>
    <row r="19794" hidden="1"/>
    <row r="19795" hidden="1"/>
    <row r="19796" hidden="1"/>
    <row r="19797" hidden="1"/>
    <row r="19798" hidden="1"/>
    <row r="19799" hidden="1"/>
    <row r="19800" hidden="1"/>
    <row r="19801" hidden="1"/>
    <row r="19802" hidden="1"/>
    <row r="19803" hidden="1"/>
    <row r="19804" hidden="1"/>
    <row r="19805" hidden="1"/>
    <row r="19806" hidden="1"/>
    <row r="19807" hidden="1"/>
    <row r="19808" hidden="1"/>
    <row r="19809" hidden="1"/>
    <row r="19810" hidden="1"/>
    <row r="19811" hidden="1"/>
    <row r="19812" hidden="1"/>
    <row r="19813" hidden="1"/>
    <row r="19814" hidden="1"/>
    <row r="19815" hidden="1"/>
    <row r="19816" hidden="1"/>
    <row r="19817" hidden="1"/>
    <row r="19818" hidden="1"/>
    <row r="19819" hidden="1"/>
    <row r="19820" hidden="1"/>
    <row r="19821" hidden="1"/>
    <row r="19822" hidden="1"/>
    <row r="19823" hidden="1"/>
    <row r="19824" hidden="1"/>
    <row r="19825" hidden="1"/>
    <row r="19826" hidden="1"/>
    <row r="19827" hidden="1"/>
    <row r="19828" hidden="1"/>
    <row r="19829" hidden="1"/>
    <row r="19830" hidden="1"/>
    <row r="19831" hidden="1"/>
    <row r="19832" hidden="1"/>
    <row r="19833" hidden="1"/>
    <row r="19834" hidden="1"/>
    <row r="19835" hidden="1"/>
    <row r="19836" hidden="1"/>
    <row r="19837" hidden="1"/>
    <row r="19838" hidden="1"/>
    <row r="19839" hidden="1"/>
    <row r="19840" hidden="1"/>
    <row r="19841" hidden="1"/>
    <row r="19842" hidden="1"/>
    <row r="19843" hidden="1"/>
    <row r="19844" hidden="1"/>
    <row r="19845" hidden="1"/>
    <row r="19846" hidden="1"/>
    <row r="19847" hidden="1"/>
    <row r="19848" hidden="1"/>
    <row r="19849" hidden="1"/>
    <row r="19850" hidden="1"/>
    <row r="19851" hidden="1"/>
    <row r="19852" hidden="1"/>
    <row r="19853" hidden="1"/>
    <row r="19854" hidden="1"/>
    <row r="19855" hidden="1"/>
    <row r="19856" hidden="1"/>
    <row r="19857" hidden="1"/>
    <row r="19858" hidden="1"/>
    <row r="19859" hidden="1"/>
    <row r="19860" hidden="1"/>
    <row r="19861" hidden="1"/>
    <row r="19862" hidden="1"/>
    <row r="19863" hidden="1"/>
    <row r="19864" hidden="1"/>
    <row r="19865" hidden="1"/>
    <row r="19866" hidden="1"/>
    <row r="19867" hidden="1"/>
    <row r="19868" hidden="1"/>
    <row r="19869" hidden="1"/>
    <row r="19870" hidden="1"/>
    <row r="19871" hidden="1"/>
    <row r="19872" hidden="1"/>
    <row r="19873" hidden="1"/>
    <row r="19874" hidden="1"/>
    <row r="19875" hidden="1"/>
    <row r="19876" hidden="1"/>
    <row r="19877" hidden="1"/>
    <row r="19878" hidden="1"/>
    <row r="19879" hidden="1"/>
    <row r="19880" hidden="1"/>
    <row r="19881" hidden="1"/>
    <row r="19882" hidden="1"/>
    <row r="19883" hidden="1"/>
    <row r="19884" hidden="1"/>
    <row r="19885" hidden="1"/>
    <row r="19886" hidden="1"/>
    <row r="19887" hidden="1"/>
    <row r="19888" hidden="1"/>
    <row r="19889" hidden="1"/>
    <row r="19890" hidden="1"/>
    <row r="19891" hidden="1"/>
    <row r="19892" hidden="1"/>
    <row r="19893" hidden="1"/>
    <row r="19894" hidden="1"/>
    <row r="19895" hidden="1"/>
    <row r="19896" hidden="1"/>
    <row r="19897" hidden="1"/>
    <row r="19898" hidden="1"/>
    <row r="19899" hidden="1"/>
    <row r="19900" hidden="1"/>
    <row r="19901" hidden="1"/>
    <row r="19902" hidden="1"/>
    <row r="19903" hidden="1"/>
    <row r="19904" hidden="1"/>
    <row r="19905" hidden="1"/>
    <row r="19906" hidden="1"/>
    <row r="19907" hidden="1"/>
    <row r="19908" hidden="1"/>
    <row r="19909" hidden="1"/>
    <row r="19910" hidden="1"/>
    <row r="19911" hidden="1"/>
    <row r="19912" hidden="1"/>
    <row r="19913" hidden="1"/>
    <row r="19914" hidden="1"/>
    <row r="19915" hidden="1"/>
    <row r="19916" hidden="1"/>
    <row r="19917" hidden="1"/>
    <row r="19918" hidden="1"/>
    <row r="19919" hidden="1"/>
    <row r="19920" hidden="1"/>
    <row r="19921" hidden="1"/>
    <row r="19922" hidden="1"/>
    <row r="19923" hidden="1"/>
    <row r="19924" hidden="1"/>
    <row r="19925" hidden="1"/>
    <row r="19926" hidden="1"/>
    <row r="19927" hidden="1"/>
    <row r="19928" hidden="1"/>
    <row r="19929" hidden="1"/>
    <row r="19930" hidden="1"/>
    <row r="19931" hidden="1"/>
    <row r="19932" hidden="1"/>
    <row r="19933" hidden="1"/>
    <row r="19934" hidden="1"/>
    <row r="19935" hidden="1"/>
    <row r="19936" hidden="1"/>
    <row r="19937" hidden="1"/>
    <row r="19938" hidden="1"/>
    <row r="19939" hidden="1"/>
    <row r="19940" hidden="1"/>
    <row r="19941" hidden="1"/>
    <row r="19942" hidden="1"/>
    <row r="19943" hidden="1"/>
    <row r="19944" hidden="1"/>
    <row r="19945" hidden="1"/>
    <row r="19946" hidden="1"/>
    <row r="19947" hidden="1"/>
    <row r="19948" hidden="1"/>
    <row r="19949" hidden="1"/>
    <row r="19950" hidden="1"/>
    <row r="19951" hidden="1"/>
    <row r="19952" hidden="1"/>
    <row r="19953" hidden="1"/>
    <row r="19954" hidden="1"/>
    <row r="19955" hidden="1"/>
    <row r="19956" hidden="1"/>
    <row r="19957" hidden="1"/>
    <row r="19958" hidden="1"/>
    <row r="19959" hidden="1"/>
    <row r="19960" hidden="1"/>
    <row r="19961" hidden="1"/>
    <row r="19962" hidden="1"/>
    <row r="19963" hidden="1"/>
    <row r="19964" hidden="1"/>
    <row r="19965" hidden="1"/>
    <row r="19966" hidden="1"/>
    <row r="19967" hidden="1"/>
    <row r="19968" hidden="1"/>
    <row r="19969" hidden="1"/>
    <row r="19970" hidden="1"/>
    <row r="19971" hidden="1"/>
    <row r="19972" hidden="1"/>
    <row r="19973" hidden="1"/>
    <row r="19974" hidden="1"/>
    <row r="19975" hidden="1"/>
    <row r="19976" hidden="1"/>
    <row r="19977" hidden="1"/>
    <row r="19978" hidden="1"/>
    <row r="19979" hidden="1"/>
    <row r="19980" hidden="1"/>
    <row r="19981" hidden="1"/>
    <row r="19982" hidden="1"/>
    <row r="19983" hidden="1"/>
    <row r="19984" hidden="1"/>
    <row r="19985" hidden="1"/>
    <row r="19986" hidden="1"/>
    <row r="19987" hidden="1"/>
    <row r="19988" hidden="1"/>
    <row r="19989" hidden="1"/>
    <row r="19990" hidden="1"/>
    <row r="19991" hidden="1"/>
    <row r="19992" hidden="1"/>
    <row r="19993" hidden="1"/>
    <row r="19994" hidden="1"/>
    <row r="19995" hidden="1"/>
    <row r="19996" hidden="1"/>
    <row r="19997" hidden="1"/>
    <row r="19998" hidden="1"/>
    <row r="19999" hidden="1"/>
    <row r="20000" hidden="1"/>
    <row r="20001" hidden="1"/>
    <row r="20002" hidden="1"/>
    <row r="20003" hidden="1"/>
    <row r="20004" hidden="1"/>
    <row r="20005" hidden="1"/>
    <row r="20006" hidden="1"/>
    <row r="20007" hidden="1"/>
    <row r="20008" hidden="1"/>
    <row r="20009" hidden="1"/>
    <row r="20010" hidden="1"/>
    <row r="20011" hidden="1"/>
    <row r="20012" hidden="1"/>
    <row r="20013" hidden="1"/>
    <row r="20014" hidden="1"/>
    <row r="20015" hidden="1"/>
    <row r="20016" hidden="1"/>
    <row r="20017" hidden="1"/>
    <row r="20018" hidden="1"/>
    <row r="20019" hidden="1"/>
    <row r="20020" hidden="1"/>
    <row r="20021" hidden="1"/>
    <row r="20022" hidden="1"/>
    <row r="20023" hidden="1"/>
    <row r="20024" hidden="1"/>
    <row r="20025" hidden="1"/>
    <row r="20026" hidden="1"/>
    <row r="20027" hidden="1"/>
    <row r="20028" hidden="1"/>
    <row r="20029" hidden="1"/>
    <row r="20030" hidden="1"/>
    <row r="20031" hidden="1"/>
    <row r="20032" hidden="1"/>
    <row r="20033" hidden="1"/>
    <row r="20034" hidden="1"/>
    <row r="20035" hidden="1"/>
    <row r="20036" hidden="1"/>
    <row r="20037" hidden="1"/>
    <row r="20038" hidden="1"/>
    <row r="20039" hidden="1"/>
    <row r="20040" hidden="1"/>
    <row r="20041" hidden="1"/>
    <row r="20042" hidden="1"/>
    <row r="20043" hidden="1"/>
    <row r="20044" hidden="1"/>
    <row r="20045" hidden="1"/>
    <row r="20046" hidden="1"/>
    <row r="20047" hidden="1"/>
    <row r="20048" hidden="1"/>
    <row r="20049" hidden="1"/>
    <row r="20050" hidden="1"/>
    <row r="20051" hidden="1"/>
    <row r="20052" hidden="1"/>
    <row r="20053" hidden="1"/>
    <row r="20054" hidden="1"/>
    <row r="20055" hidden="1"/>
    <row r="20056" hidden="1"/>
    <row r="20057" hidden="1"/>
    <row r="20058" hidden="1"/>
    <row r="20059" hidden="1"/>
    <row r="20060" hidden="1"/>
    <row r="20061" hidden="1"/>
    <row r="20062" hidden="1"/>
    <row r="20063" hidden="1"/>
    <row r="20064" hidden="1"/>
    <row r="20065" hidden="1"/>
    <row r="20066" hidden="1"/>
    <row r="20067" hidden="1"/>
    <row r="20068" hidden="1"/>
    <row r="20069" hidden="1"/>
    <row r="20070" hidden="1"/>
    <row r="20071" hidden="1"/>
    <row r="20072" hidden="1"/>
    <row r="20073" hidden="1"/>
    <row r="20074" hidden="1"/>
    <row r="20075" hidden="1"/>
    <row r="20076" hidden="1"/>
    <row r="20077" hidden="1"/>
    <row r="20078" hidden="1"/>
    <row r="20079" hidden="1"/>
    <row r="20080" hidden="1"/>
    <row r="20081" hidden="1"/>
    <row r="20082" hidden="1"/>
    <row r="20083" hidden="1"/>
    <row r="20084" hidden="1"/>
    <row r="20085" hidden="1"/>
    <row r="20086" hidden="1"/>
    <row r="20087" hidden="1"/>
    <row r="20088" hidden="1"/>
    <row r="20089" hidden="1"/>
    <row r="20090" hidden="1"/>
    <row r="20091" hidden="1"/>
    <row r="20092" hidden="1"/>
    <row r="20093" hidden="1"/>
    <row r="20094" hidden="1"/>
    <row r="20095" hidden="1"/>
    <row r="20096" hidden="1"/>
    <row r="20097" hidden="1"/>
    <row r="20098" hidden="1"/>
    <row r="20099" hidden="1"/>
    <row r="20100" hidden="1"/>
    <row r="20101" hidden="1"/>
    <row r="20102" hidden="1"/>
    <row r="20103" hidden="1"/>
    <row r="20104" hidden="1"/>
    <row r="20105" hidden="1"/>
    <row r="20106" hidden="1"/>
    <row r="20107" hidden="1"/>
    <row r="20108" hidden="1"/>
    <row r="20109" hidden="1"/>
    <row r="20110" hidden="1"/>
    <row r="20111" hidden="1"/>
    <row r="20112" hidden="1"/>
    <row r="20113" hidden="1"/>
    <row r="20114" hidden="1"/>
    <row r="20115" hidden="1"/>
    <row r="20116" hidden="1"/>
    <row r="20117" hidden="1"/>
    <row r="20118" hidden="1"/>
    <row r="20119" hidden="1"/>
    <row r="20120" hidden="1"/>
    <row r="20121" hidden="1"/>
    <row r="20122" hidden="1"/>
    <row r="20123" hidden="1"/>
    <row r="20124" hidden="1"/>
    <row r="20125" hidden="1"/>
    <row r="20126" hidden="1"/>
    <row r="20127" hidden="1"/>
    <row r="20128" hidden="1"/>
    <row r="20129" hidden="1"/>
    <row r="20130" hidden="1"/>
    <row r="20131" hidden="1"/>
    <row r="20132" hidden="1"/>
    <row r="20133" hidden="1"/>
    <row r="20134" hidden="1"/>
    <row r="20135" hidden="1"/>
    <row r="20136" hidden="1"/>
    <row r="20137" hidden="1"/>
    <row r="20138" hidden="1"/>
    <row r="20139" hidden="1"/>
    <row r="20140" hidden="1"/>
    <row r="20141" hidden="1"/>
    <row r="20142" hidden="1"/>
    <row r="20143" hidden="1"/>
    <row r="20144" hidden="1"/>
    <row r="20145" hidden="1"/>
    <row r="20146" hidden="1"/>
    <row r="20147" hidden="1"/>
    <row r="20148" hidden="1"/>
    <row r="20149" hidden="1"/>
    <row r="20150" hidden="1"/>
    <row r="20151" hidden="1"/>
    <row r="20152" hidden="1"/>
    <row r="20153" hidden="1"/>
    <row r="20154" hidden="1"/>
    <row r="20155" hidden="1"/>
    <row r="20156" hidden="1"/>
    <row r="20157" hidden="1"/>
    <row r="20158" hidden="1"/>
    <row r="20159" hidden="1"/>
    <row r="20160" hidden="1"/>
    <row r="20161" hidden="1"/>
    <row r="20162" hidden="1"/>
    <row r="20163" hidden="1"/>
    <row r="20164" hidden="1"/>
    <row r="20165" hidden="1"/>
    <row r="20166" hidden="1"/>
    <row r="20167" hidden="1"/>
    <row r="20168" hidden="1"/>
    <row r="20169" hidden="1"/>
    <row r="20170" hidden="1"/>
    <row r="20171" hidden="1"/>
    <row r="20172" hidden="1"/>
    <row r="20173" hidden="1"/>
    <row r="20174" hidden="1"/>
    <row r="20175" hidden="1"/>
    <row r="20176" hidden="1"/>
    <row r="20177" hidden="1"/>
    <row r="20178" hidden="1"/>
    <row r="20179" hidden="1"/>
    <row r="20180" hidden="1"/>
    <row r="20181" hidden="1"/>
    <row r="20182" hidden="1"/>
    <row r="20183" hidden="1"/>
    <row r="20184" hidden="1"/>
    <row r="20185" hidden="1"/>
    <row r="20186" hidden="1"/>
    <row r="20187" hidden="1"/>
    <row r="20188" hidden="1"/>
    <row r="20189" hidden="1"/>
    <row r="20190" hidden="1"/>
    <row r="20191" hidden="1"/>
    <row r="20192" hidden="1"/>
    <row r="20193" hidden="1"/>
    <row r="20194" hidden="1"/>
    <row r="20195" hidden="1"/>
    <row r="20196" hidden="1"/>
    <row r="20197" hidden="1"/>
    <row r="20198" hidden="1"/>
    <row r="20199" hidden="1"/>
    <row r="20200" hidden="1"/>
    <row r="20201" hidden="1"/>
    <row r="20202" hidden="1"/>
    <row r="20203" hidden="1"/>
    <row r="20204" hidden="1"/>
    <row r="20205" hidden="1"/>
    <row r="20206" hidden="1"/>
    <row r="20207" hidden="1"/>
    <row r="20208" hidden="1"/>
    <row r="20209" hidden="1"/>
    <row r="20210" hidden="1"/>
    <row r="20211" hidden="1"/>
    <row r="20212" hidden="1"/>
    <row r="20213" hidden="1"/>
    <row r="20214" hidden="1"/>
    <row r="20215" hidden="1"/>
    <row r="20216" hidden="1"/>
    <row r="20217" hidden="1"/>
    <row r="20218" hidden="1"/>
    <row r="20219" hidden="1"/>
    <row r="20220" hidden="1"/>
    <row r="20221" hidden="1"/>
    <row r="20222" hidden="1"/>
    <row r="20223" hidden="1"/>
    <row r="20224" hidden="1"/>
    <row r="20225" hidden="1"/>
    <row r="20226" hidden="1"/>
    <row r="20227" hidden="1"/>
    <row r="20228" hidden="1"/>
    <row r="20229" hidden="1"/>
    <row r="20230" hidden="1"/>
    <row r="20231" hidden="1"/>
    <row r="20232" hidden="1"/>
    <row r="20233" hidden="1"/>
    <row r="20234" hidden="1"/>
    <row r="20235" hidden="1"/>
    <row r="20236" hidden="1"/>
    <row r="20237" hidden="1"/>
    <row r="20238" hidden="1"/>
    <row r="20239" hidden="1"/>
    <row r="20240" hidden="1"/>
    <row r="20241" hidden="1"/>
    <row r="20242" hidden="1"/>
    <row r="20243" hidden="1"/>
    <row r="20244" hidden="1"/>
    <row r="20245" hidden="1"/>
    <row r="20246" hidden="1"/>
    <row r="20247" hidden="1"/>
    <row r="20248" hidden="1"/>
    <row r="20249" hidden="1"/>
    <row r="20250" hidden="1"/>
    <row r="20251" hidden="1"/>
    <row r="20252" hidden="1"/>
    <row r="20253" hidden="1"/>
    <row r="20254" hidden="1"/>
    <row r="20255" hidden="1"/>
    <row r="20256" hidden="1"/>
    <row r="20257" hidden="1"/>
    <row r="20258" hidden="1"/>
    <row r="20259" hidden="1"/>
    <row r="20260" hidden="1"/>
    <row r="20261" hidden="1"/>
    <row r="20262" hidden="1"/>
    <row r="20263" hidden="1"/>
    <row r="20264" hidden="1"/>
    <row r="20265" hidden="1"/>
    <row r="20266" hidden="1"/>
    <row r="20267" hidden="1"/>
    <row r="20268" hidden="1"/>
    <row r="20269" hidden="1"/>
    <row r="20270" hidden="1"/>
    <row r="20271" hidden="1"/>
    <row r="20272" hidden="1"/>
    <row r="20273" hidden="1"/>
    <row r="20274" hidden="1"/>
    <row r="20275" hidden="1"/>
    <row r="20276" hidden="1"/>
    <row r="20277" hidden="1"/>
    <row r="20278" hidden="1"/>
    <row r="20279" hidden="1"/>
    <row r="20280" hidden="1"/>
    <row r="20281" hidden="1"/>
    <row r="20282" hidden="1"/>
    <row r="20283" hidden="1"/>
    <row r="20284" hidden="1"/>
    <row r="20285" hidden="1"/>
    <row r="20286" hidden="1"/>
    <row r="20287" hidden="1"/>
    <row r="20288" hidden="1"/>
    <row r="20289" hidden="1"/>
    <row r="20290" hidden="1"/>
    <row r="20291" hidden="1"/>
    <row r="20292" hidden="1"/>
    <row r="20293" hidden="1"/>
    <row r="20294" hidden="1"/>
    <row r="20295" hidden="1"/>
    <row r="20296" hidden="1"/>
    <row r="20297" hidden="1"/>
    <row r="20298" hidden="1"/>
    <row r="20299" hidden="1"/>
    <row r="20300" hidden="1"/>
    <row r="20301" hidden="1"/>
    <row r="20302" hidden="1"/>
    <row r="20303" hidden="1"/>
    <row r="20304" hidden="1"/>
    <row r="20305" hidden="1"/>
    <row r="20306" hidden="1"/>
    <row r="20307" hidden="1"/>
    <row r="20308" hidden="1"/>
    <row r="20309" hidden="1"/>
    <row r="20310" hidden="1"/>
    <row r="20311" hidden="1"/>
    <row r="20312" hidden="1"/>
    <row r="20313" hidden="1"/>
    <row r="20314" hidden="1"/>
    <row r="20315" hidden="1"/>
    <row r="20316" hidden="1"/>
    <row r="20317" hidden="1"/>
    <row r="20318" hidden="1"/>
    <row r="20319" hidden="1"/>
    <row r="20320" hidden="1"/>
    <row r="20321" hidden="1"/>
    <row r="20322" hidden="1"/>
    <row r="20323" hidden="1"/>
    <row r="20324" hidden="1"/>
    <row r="20325" hidden="1"/>
    <row r="20326" hidden="1"/>
    <row r="20327" hidden="1"/>
    <row r="20328" hidden="1"/>
    <row r="20329" hidden="1"/>
    <row r="20330" hidden="1"/>
    <row r="20331" hidden="1"/>
    <row r="20332" hidden="1"/>
    <row r="20333" hidden="1"/>
    <row r="20334" hidden="1"/>
    <row r="20335" hidden="1"/>
    <row r="20336" hidden="1"/>
    <row r="20337" hidden="1"/>
    <row r="20338" hidden="1"/>
    <row r="20339" hidden="1"/>
    <row r="20340" hidden="1"/>
    <row r="20341" hidden="1"/>
    <row r="20342" hidden="1"/>
    <row r="20343" hidden="1"/>
    <row r="20344" hidden="1"/>
    <row r="20345" hidden="1"/>
    <row r="20346" hidden="1"/>
    <row r="20347" hidden="1"/>
    <row r="20348" hidden="1"/>
    <row r="20349" hidden="1"/>
    <row r="20350" hidden="1"/>
    <row r="20351" hidden="1"/>
    <row r="20352" hidden="1"/>
    <row r="20353" hidden="1"/>
    <row r="20354" hidden="1"/>
    <row r="20355" hidden="1"/>
    <row r="20356" hidden="1"/>
    <row r="20357" hidden="1"/>
    <row r="20358" hidden="1"/>
    <row r="20359" hidden="1"/>
    <row r="20360" hidden="1"/>
    <row r="20361" hidden="1"/>
    <row r="20362" hidden="1"/>
    <row r="20363" hidden="1"/>
    <row r="20364" hidden="1"/>
    <row r="20365" hidden="1"/>
    <row r="20366" hidden="1"/>
    <row r="20367" hidden="1"/>
    <row r="20368" hidden="1"/>
    <row r="20369" hidden="1"/>
    <row r="20370" hidden="1"/>
    <row r="20371" hidden="1"/>
    <row r="20372" hidden="1"/>
    <row r="20373" hidden="1"/>
    <row r="20374" hidden="1"/>
    <row r="20375" hidden="1"/>
    <row r="20376" hidden="1"/>
    <row r="20377" hidden="1"/>
    <row r="20378" hidden="1"/>
    <row r="20379" hidden="1"/>
    <row r="20380" hidden="1"/>
    <row r="20381" hidden="1"/>
    <row r="20382" hidden="1"/>
    <row r="20383" hidden="1"/>
    <row r="20384" hidden="1"/>
    <row r="20385" hidden="1"/>
    <row r="20386" hidden="1"/>
    <row r="20387" hidden="1"/>
    <row r="20388" hidden="1"/>
    <row r="20389" hidden="1"/>
    <row r="20390" hidden="1"/>
    <row r="20391" hidden="1"/>
    <row r="20392" hidden="1"/>
    <row r="20393" hidden="1"/>
    <row r="20394" hidden="1"/>
    <row r="20395" hidden="1"/>
    <row r="20396" hidden="1"/>
    <row r="20397" hidden="1"/>
    <row r="20398" hidden="1"/>
    <row r="20399" hidden="1"/>
    <row r="20400" hidden="1"/>
    <row r="20401" hidden="1"/>
    <row r="20402" hidden="1"/>
    <row r="20403" hidden="1"/>
    <row r="20404" hidden="1"/>
    <row r="20405" hidden="1"/>
    <row r="20406" hidden="1"/>
    <row r="20407" hidden="1"/>
    <row r="20408" hidden="1"/>
    <row r="20409" hidden="1"/>
    <row r="20410" hidden="1"/>
    <row r="20411" hidden="1"/>
    <row r="20412" hidden="1"/>
    <row r="20413" hidden="1"/>
    <row r="20414" hidden="1"/>
    <row r="20415" hidden="1"/>
    <row r="20416" hidden="1"/>
    <row r="20417" hidden="1"/>
    <row r="20418" hidden="1"/>
    <row r="20419" hidden="1"/>
    <row r="20420" hidden="1"/>
    <row r="20421" hidden="1"/>
    <row r="20422" hidden="1"/>
    <row r="20423" hidden="1"/>
    <row r="20424" hidden="1"/>
    <row r="20425" hidden="1"/>
    <row r="20426" hidden="1"/>
    <row r="20427" hidden="1"/>
    <row r="20428" hidden="1"/>
    <row r="20429" hidden="1"/>
    <row r="20430" hidden="1"/>
    <row r="20431" hidden="1"/>
    <row r="20432" hidden="1"/>
    <row r="20433" hidden="1"/>
    <row r="20434" hidden="1"/>
    <row r="20435" hidden="1"/>
    <row r="20436" hidden="1"/>
    <row r="20437" hidden="1"/>
    <row r="20438" hidden="1"/>
    <row r="20439" hidden="1"/>
    <row r="20440" hidden="1"/>
    <row r="20441" hidden="1"/>
    <row r="20442" hidden="1"/>
    <row r="20443" hidden="1"/>
    <row r="20444" hidden="1"/>
    <row r="20445" hidden="1"/>
    <row r="20446" hidden="1"/>
    <row r="20447" hidden="1"/>
    <row r="20448" hidden="1"/>
    <row r="20449" hidden="1"/>
    <row r="20450" hidden="1"/>
    <row r="20451" hidden="1"/>
    <row r="20452" hidden="1"/>
    <row r="20453" hidden="1"/>
    <row r="20454" hidden="1"/>
    <row r="20455" hidden="1"/>
    <row r="20456" hidden="1"/>
    <row r="20457" hidden="1"/>
    <row r="20458" hidden="1"/>
    <row r="20459" hidden="1"/>
    <row r="20460" hidden="1"/>
    <row r="20461" hidden="1"/>
    <row r="20462" hidden="1"/>
    <row r="20463" hidden="1"/>
    <row r="20464" hidden="1"/>
    <row r="20465" hidden="1"/>
    <row r="20466" hidden="1"/>
    <row r="20467" hidden="1"/>
    <row r="20468" hidden="1"/>
    <row r="20469" hidden="1"/>
    <row r="20470" hidden="1"/>
    <row r="20471" hidden="1"/>
    <row r="20472" hidden="1"/>
    <row r="20473" hidden="1"/>
    <row r="20474" hidden="1"/>
    <row r="20475" hidden="1"/>
    <row r="20476" hidden="1"/>
    <row r="20477" hidden="1"/>
    <row r="20478" hidden="1"/>
    <row r="20479" hidden="1"/>
    <row r="20480" hidden="1"/>
    <row r="20481" hidden="1"/>
    <row r="20482" hidden="1"/>
    <row r="20483" hidden="1"/>
    <row r="20484" hidden="1"/>
    <row r="20485" hidden="1"/>
    <row r="20486" hidden="1"/>
    <row r="20487" hidden="1"/>
    <row r="20488" hidden="1"/>
    <row r="20489" hidden="1"/>
    <row r="20490" hidden="1"/>
    <row r="20491" hidden="1"/>
    <row r="20492" hidden="1"/>
    <row r="20493" hidden="1"/>
    <row r="20494" hidden="1"/>
    <row r="20495" hidden="1"/>
    <row r="20496" hidden="1"/>
    <row r="20497" hidden="1"/>
    <row r="20498" hidden="1"/>
    <row r="20499" hidden="1"/>
    <row r="20500" hidden="1"/>
    <row r="20501" hidden="1"/>
    <row r="20502" hidden="1"/>
    <row r="20503" hidden="1"/>
    <row r="20504" hidden="1"/>
    <row r="20505" hidden="1"/>
    <row r="20506" hidden="1"/>
    <row r="20507" hidden="1"/>
    <row r="20508" hidden="1"/>
    <row r="20509" hidden="1"/>
    <row r="20510" hidden="1"/>
    <row r="20511" hidden="1"/>
    <row r="20512" hidden="1"/>
    <row r="20513" hidden="1"/>
    <row r="20514" hidden="1"/>
    <row r="20515" hidden="1"/>
    <row r="20516" hidden="1"/>
    <row r="20517" hidden="1"/>
    <row r="20518" hidden="1"/>
    <row r="20519" hidden="1"/>
    <row r="20520" hidden="1"/>
    <row r="20521" hidden="1"/>
    <row r="20522" hidden="1"/>
    <row r="20523" hidden="1"/>
    <row r="20524" hidden="1"/>
    <row r="20525" hidden="1"/>
    <row r="20526" hidden="1"/>
    <row r="20527" hidden="1"/>
    <row r="20528" hidden="1"/>
    <row r="20529" hidden="1"/>
    <row r="20530" hidden="1"/>
    <row r="20531" hidden="1"/>
    <row r="20532" hidden="1"/>
    <row r="20533" hidden="1"/>
    <row r="20534" hidden="1"/>
    <row r="20535" hidden="1"/>
    <row r="20536" hidden="1"/>
    <row r="20537" hidden="1"/>
    <row r="20538" hidden="1"/>
    <row r="20539" hidden="1"/>
    <row r="20540" hidden="1"/>
    <row r="20541" hidden="1"/>
    <row r="20542" hidden="1"/>
    <row r="20543" hidden="1"/>
    <row r="20544" hidden="1"/>
    <row r="20545" hidden="1"/>
    <row r="20546" hidden="1"/>
    <row r="20547" hidden="1"/>
    <row r="20548" hidden="1"/>
    <row r="20549" hidden="1"/>
    <row r="20550" hidden="1"/>
    <row r="20551" hidden="1"/>
    <row r="20552" hidden="1"/>
    <row r="20553" hidden="1"/>
    <row r="20554" hidden="1"/>
    <row r="20555" hidden="1"/>
    <row r="20556" hidden="1"/>
    <row r="20557" hidden="1"/>
    <row r="20558" hidden="1"/>
    <row r="20559" hidden="1"/>
    <row r="20560" hidden="1"/>
    <row r="20561" hidden="1"/>
    <row r="20562" hidden="1"/>
    <row r="20563" hidden="1"/>
    <row r="20564" hidden="1"/>
    <row r="20565" hidden="1"/>
    <row r="20566" hidden="1"/>
    <row r="20567" hidden="1"/>
    <row r="20568" hidden="1"/>
    <row r="20569" hidden="1"/>
    <row r="20570" hidden="1"/>
    <row r="20571" hidden="1"/>
    <row r="20572" hidden="1"/>
    <row r="20573" hidden="1"/>
    <row r="20574" hidden="1"/>
    <row r="20575" hidden="1"/>
    <row r="20576" hidden="1"/>
    <row r="20577" hidden="1"/>
    <row r="20578" hidden="1"/>
    <row r="20579" hidden="1"/>
    <row r="20580" hidden="1"/>
    <row r="20581" hidden="1"/>
    <row r="20582" hidden="1"/>
    <row r="20583" hidden="1"/>
    <row r="20584" hidden="1"/>
    <row r="20585" hidden="1"/>
    <row r="20586" hidden="1"/>
    <row r="20587" hidden="1"/>
    <row r="20588" hidden="1"/>
    <row r="20589" hidden="1"/>
    <row r="20590" hidden="1"/>
    <row r="20591" hidden="1"/>
    <row r="20592" hidden="1"/>
    <row r="20593" hidden="1"/>
    <row r="20594" hidden="1"/>
    <row r="20595" hidden="1"/>
    <row r="20596" hidden="1"/>
    <row r="20597" hidden="1"/>
    <row r="20598" hidden="1"/>
    <row r="20599" hidden="1"/>
    <row r="20600" hidden="1"/>
    <row r="20601" hidden="1"/>
    <row r="20602" hidden="1"/>
    <row r="20603" hidden="1"/>
    <row r="20604" hidden="1"/>
    <row r="20605" hidden="1"/>
    <row r="20606" hidden="1"/>
    <row r="20607" hidden="1"/>
    <row r="20608" hidden="1"/>
    <row r="20609" hidden="1"/>
    <row r="20610" hidden="1"/>
    <row r="20611" hidden="1"/>
    <row r="20612" hidden="1"/>
    <row r="20613" hidden="1"/>
    <row r="20614" hidden="1"/>
    <row r="20615" hidden="1"/>
    <row r="20616" hidden="1"/>
    <row r="20617" hidden="1"/>
    <row r="20618" hidden="1"/>
    <row r="20619" hidden="1"/>
    <row r="20620" hidden="1"/>
    <row r="20621" hidden="1"/>
    <row r="20622" hidden="1"/>
    <row r="20623" hidden="1"/>
    <row r="20624" hidden="1"/>
    <row r="20625" hidden="1"/>
    <row r="20626" hidden="1"/>
    <row r="20627" hidden="1"/>
    <row r="20628" hidden="1"/>
    <row r="20629" hidden="1"/>
    <row r="20630" hidden="1"/>
    <row r="20631" hidden="1"/>
    <row r="20632" hidden="1"/>
    <row r="20633" hidden="1"/>
    <row r="20634" hidden="1"/>
    <row r="20635" hidden="1"/>
    <row r="20636" hidden="1"/>
    <row r="20637" hidden="1"/>
    <row r="20638" hidden="1"/>
    <row r="20639" hidden="1"/>
    <row r="20640" hidden="1"/>
    <row r="20641" hidden="1"/>
    <row r="20642" hidden="1"/>
    <row r="20643" hidden="1"/>
    <row r="20644" hidden="1"/>
    <row r="20645" hidden="1"/>
    <row r="20646" hidden="1"/>
    <row r="20647" hidden="1"/>
    <row r="20648" hidden="1"/>
    <row r="20649" hidden="1"/>
    <row r="20650" hidden="1"/>
    <row r="20651" hidden="1"/>
    <row r="20652" hidden="1"/>
    <row r="20653" hidden="1"/>
    <row r="20654" hidden="1"/>
    <row r="20655" hidden="1"/>
    <row r="20656" hidden="1"/>
    <row r="20657" hidden="1"/>
    <row r="20658" hidden="1"/>
    <row r="20659" hidden="1"/>
    <row r="20660" hidden="1"/>
    <row r="20661" hidden="1"/>
    <row r="20662" hidden="1"/>
    <row r="20663" hidden="1"/>
    <row r="20664" hidden="1"/>
    <row r="20665" hidden="1"/>
    <row r="20666" hidden="1"/>
    <row r="20667" hidden="1"/>
    <row r="20668" hidden="1"/>
    <row r="20669" hidden="1"/>
    <row r="20670" hidden="1"/>
    <row r="20671" hidden="1"/>
    <row r="20672" hidden="1"/>
    <row r="20673" hidden="1"/>
    <row r="20674" hidden="1"/>
    <row r="20675" hidden="1"/>
    <row r="20676" hidden="1"/>
    <row r="20677" hidden="1"/>
    <row r="20678" hidden="1"/>
    <row r="20679" hidden="1"/>
    <row r="20680" hidden="1"/>
    <row r="20681" hidden="1"/>
    <row r="20682" hidden="1"/>
    <row r="20683" hidden="1"/>
    <row r="20684" hidden="1"/>
    <row r="20685" hidden="1"/>
    <row r="20686" hidden="1"/>
    <row r="20687" hidden="1"/>
    <row r="20688" hidden="1"/>
    <row r="20689" hidden="1"/>
    <row r="20690" hidden="1"/>
    <row r="20691" hidden="1"/>
    <row r="20692" hidden="1"/>
    <row r="20693" hidden="1"/>
    <row r="20694" hidden="1"/>
    <row r="20695" hidden="1"/>
    <row r="20696" hidden="1"/>
    <row r="20697" hidden="1"/>
    <row r="20698" hidden="1"/>
    <row r="20699" hidden="1"/>
    <row r="20700" hidden="1"/>
    <row r="20701" hidden="1"/>
    <row r="20702" hidden="1"/>
    <row r="20703" hidden="1"/>
    <row r="20704" hidden="1"/>
    <row r="20705" hidden="1"/>
    <row r="20706" hidden="1"/>
    <row r="20707" hidden="1"/>
    <row r="20708" hidden="1"/>
    <row r="20709" hidden="1"/>
    <row r="20710" hidden="1"/>
    <row r="20711" hidden="1"/>
    <row r="20712" hidden="1"/>
    <row r="20713" hidden="1"/>
    <row r="20714" hidden="1"/>
    <row r="20715" hidden="1"/>
    <row r="20716" hidden="1"/>
    <row r="20717" hidden="1"/>
    <row r="20718" hidden="1"/>
    <row r="20719" hidden="1"/>
    <row r="20720" hidden="1"/>
    <row r="20721" hidden="1"/>
    <row r="20722" hidden="1"/>
    <row r="20723" hidden="1"/>
    <row r="20724" hidden="1"/>
    <row r="20725" hidden="1"/>
    <row r="20726" hidden="1"/>
    <row r="20727" hidden="1"/>
    <row r="20728" hidden="1"/>
    <row r="20729" hidden="1"/>
    <row r="20730" hidden="1"/>
    <row r="20731" hidden="1"/>
    <row r="20732" hidden="1"/>
    <row r="20733" hidden="1"/>
    <row r="20734" hidden="1"/>
    <row r="20735" hidden="1"/>
    <row r="20736" hidden="1"/>
    <row r="20737" hidden="1"/>
    <row r="20738" hidden="1"/>
    <row r="20739" hidden="1"/>
    <row r="20740" hidden="1"/>
    <row r="20741" hidden="1"/>
    <row r="20742" hidden="1"/>
    <row r="20743" hidden="1"/>
    <row r="20744" hidden="1"/>
    <row r="20745" hidden="1"/>
    <row r="20746" hidden="1"/>
    <row r="20747" hidden="1"/>
    <row r="20748" hidden="1"/>
    <row r="20749" hidden="1"/>
    <row r="20750" hidden="1"/>
    <row r="20751" hidden="1"/>
    <row r="20752" hidden="1"/>
    <row r="20753" hidden="1"/>
    <row r="20754" hidden="1"/>
    <row r="20755" hidden="1"/>
    <row r="20756" hidden="1"/>
    <row r="20757" hidden="1"/>
    <row r="20758" hidden="1"/>
    <row r="20759" hidden="1"/>
    <row r="20760" hidden="1"/>
    <row r="20761" hidden="1"/>
    <row r="20762" hidden="1"/>
    <row r="20763" hidden="1"/>
    <row r="20764" hidden="1"/>
    <row r="20765" hidden="1"/>
    <row r="20766" hidden="1"/>
    <row r="20767" hidden="1"/>
    <row r="20768" hidden="1"/>
    <row r="20769" hidden="1"/>
    <row r="20770" hidden="1"/>
    <row r="20771" hidden="1"/>
    <row r="20772" hidden="1"/>
    <row r="20773" hidden="1"/>
    <row r="20774" hidden="1"/>
    <row r="20775" hidden="1"/>
    <row r="20776" hidden="1"/>
    <row r="20777" hidden="1"/>
    <row r="20778" hidden="1"/>
    <row r="20779" hidden="1"/>
    <row r="20780" hidden="1"/>
    <row r="20781" hidden="1"/>
    <row r="20782" hidden="1"/>
    <row r="20783" hidden="1"/>
    <row r="20784" hidden="1"/>
    <row r="20785" hidden="1"/>
    <row r="20786" hidden="1"/>
    <row r="20787" hidden="1"/>
    <row r="20788" hidden="1"/>
    <row r="20789" hidden="1"/>
    <row r="20790" hidden="1"/>
    <row r="20791" hidden="1"/>
    <row r="20792" hidden="1"/>
    <row r="20793" hidden="1"/>
    <row r="20794" hidden="1"/>
    <row r="20795" hidden="1"/>
    <row r="20796" hidden="1"/>
    <row r="20797" hidden="1"/>
    <row r="20798" hidden="1"/>
    <row r="20799" hidden="1"/>
    <row r="20800" hidden="1"/>
    <row r="20801" hidden="1"/>
    <row r="20802" hidden="1"/>
    <row r="20803" hidden="1"/>
    <row r="20804" hidden="1"/>
    <row r="20805" hidden="1"/>
    <row r="20806" hidden="1"/>
    <row r="20807" hidden="1"/>
    <row r="20808" hidden="1"/>
    <row r="20809" hidden="1"/>
    <row r="20810" hidden="1"/>
    <row r="20811" hidden="1"/>
    <row r="20812" hidden="1"/>
    <row r="20813" hidden="1"/>
    <row r="20814" hidden="1"/>
    <row r="20815" hidden="1"/>
    <row r="20816" hidden="1"/>
    <row r="20817" hidden="1"/>
    <row r="20818" hidden="1"/>
    <row r="20819" hidden="1"/>
    <row r="20820" hidden="1"/>
    <row r="20821" hidden="1"/>
    <row r="20822" hidden="1"/>
    <row r="20823" hidden="1"/>
    <row r="20824" hidden="1"/>
    <row r="20825" hidden="1"/>
    <row r="20826" hidden="1"/>
    <row r="20827" hidden="1"/>
    <row r="20828" hidden="1"/>
    <row r="20829" hidden="1"/>
    <row r="20830" hidden="1"/>
    <row r="20831" hidden="1"/>
    <row r="20832" hidden="1"/>
    <row r="20833" hidden="1"/>
    <row r="20834" hidden="1"/>
    <row r="20835" hidden="1"/>
    <row r="20836" hidden="1"/>
    <row r="20837" hidden="1"/>
    <row r="20838" hidden="1"/>
    <row r="20839" hidden="1"/>
    <row r="20840" hidden="1"/>
    <row r="20841" hidden="1"/>
    <row r="20842" hidden="1"/>
    <row r="20843" hidden="1"/>
    <row r="20844" hidden="1"/>
    <row r="20845" hidden="1"/>
    <row r="20846" hidden="1"/>
    <row r="20847" hidden="1"/>
    <row r="20848" hidden="1"/>
    <row r="20849" hidden="1"/>
    <row r="20850" hidden="1"/>
    <row r="20851" hidden="1"/>
    <row r="20852" hidden="1"/>
    <row r="20853" hidden="1"/>
    <row r="20854" hidden="1"/>
    <row r="20855" hidden="1"/>
    <row r="20856" hidden="1"/>
    <row r="20857" hidden="1"/>
    <row r="20858" hidden="1"/>
    <row r="20859" hidden="1"/>
    <row r="20860" hidden="1"/>
    <row r="20861" hidden="1"/>
    <row r="20862" hidden="1"/>
    <row r="20863" hidden="1"/>
    <row r="20864" hidden="1"/>
    <row r="20865" hidden="1"/>
    <row r="20866" hidden="1"/>
    <row r="20867" hidden="1"/>
    <row r="20868" hidden="1"/>
    <row r="20869" hidden="1"/>
    <row r="20870" hidden="1"/>
    <row r="20871" hidden="1"/>
    <row r="20872" hidden="1"/>
    <row r="20873" hidden="1"/>
    <row r="20874" hidden="1"/>
    <row r="20875" hidden="1"/>
    <row r="20876" hidden="1"/>
    <row r="20877" hidden="1"/>
    <row r="20878" hidden="1"/>
    <row r="20879" hidden="1"/>
    <row r="20880" hidden="1"/>
    <row r="20881" hidden="1"/>
    <row r="20882" hidden="1"/>
    <row r="20883" hidden="1"/>
    <row r="20884" hidden="1"/>
    <row r="20885" hidden="1"/>
    <row r="20886" hidden="1"/>
    <row r="20887" hidden="1"/>
    <row r="20888" hidden="1"/>
    <row r="20889" hidden="1"/>
    <row r="20890" hidden="1"/>
    <row r="20891" hidden="1"/>
    <row r="20892" hidden="1"/>
    <row r="20893" hidden="1"/>
    <row r="20894" hidden="1"/>
    <row r="20895" hidden="1"/>
    <row r="20896" hidden="1"/>
    <row r="20897" hidden="1"/>
    <row r="20898" hidden="1"/>
    <row r="20899" hidden="1"/>
    <row r="20900" hidden="1"/>
    <row r="20901" hidden="1"/>
    <row r="20902" hidden="1"/>
    <row r="20903" hidden="1"/>
    <row r="20904" hidden="1"/>
    <row r="20905" hidden="1"/>
    <row r="20906" hidden="1"/>
    <row r="20907" hidden="1"/>
    <row r="20908" hidden="1"/>
    <row r="20909" hidden="1"/>
    <row r="20910" hidden="1"/>
    <row r="20911" hidden="1"/>
    <row r="20912" hidden="1"/>
    <row r="20913" hidden="1"/>
    <row r="20914" hidden="1"/>
    <row r="20915" hidden="1"/>
    <row r="20916" hidden="1"/>
    <row r="20917" hidden="1"/>
    <row r="20918" hidden="1"/>
    <row r="20919" hidden="1"/>
    <row r="20920" hidden="1"/>
    <row r="20921" hidden="1"/>
    <row r="20922" hidden="1"/>
    <row r="20923" hidden="1"/>
    <row r="20924" hidden="1"/>
    <row r="20925" hidden="1"/>
    <row r="20926" hidden="1"/>
    <row r="20927" hidden="1"/>
    <row r="20928" hidden="1"/>
    <row r="20929" hidden="1"/>
    <row r="20930" hidden="1"/>
    <row r="20931" hidden="1"/>
    <row r="20932" hidden="1"/>
    <row r="20933" hidden="1"/>
    <row r="20934" hidden="1"/>
    <row r="20935" hidden="1"/>
    <row r="20936" hidden="1"/>
    <row r="20937" hidden="1"/>
    <row r="20938" hidden="1"/>
    <row r="20939" hidden="1"/>
    <row r="20940" hidden="1"/>
    <row r="20941" hidden="1"/>
    <row r="20942" hidden="1"/>
    <row r="20943" hidden="1"/>
    <row r="20944" hidden="1"/>
    <row r="20945" hidden="1"/>
    <row r="20946" hidden="1"/>
    <row r="20947" hidden="1"/>
    <row r="20948" hidden="1"/>
    <row r="20949" hidden="1"/>
    <row r="20950" hidden="1"/>
    <row r="20951" hidden="1"/>
    <row r="20952" hidden="1"/>
    <row r="20953" hidden="1"/>
    <row r="20954" hidden="1"/>
    <row r="20955" hidden="1"/>
    <row r="20956" hidden="1"/>
    <row r="20957" hidden="1"/>
    <row r="20958" hidden="1"/>
    <row r="20959" hidden="1"/>
    <row r="20960" hidden="1"/>
    <row r="20961" hidden="1"/>
    <row r="20962" hidden="1"/>
    <row r="20963" hidden="1"/>
    <row r="20964" hidden="1"/>
    <row r="20965" hidden="1"/>
    <row r="20966" hidden="1"/>
    <row r="20967" hidden="1"/>
    <row r="20968" hidden="1"/>
    <row r="20969" hidden="1"/>
    <row r="20970" hidden="1"/>
    <row r="20971" hidden="1"/>
    <row r="20972" hidden="1"/>
    <row r="20973" hidden="1"/>
    <row r="20974" hidden="1"/>
    <row r="20975" hidden="1"/>
    <row r="20976" hidden="1"/>
    <row r="20977" hidden="1"/>
    <row r="20978" hidden="1"/>
    <row r="20979" hidden="1"/>
    <row r="20980" hidden="1"/>
    <row r="20981" hidden="1"/>
    <row r="20982" hidden="1"/>
    <row r="20983" hidden="1"/>
    <row r="20984" hidden="1"/>
    <row r="20985" hidden="1"/>
    <row r="20986" hidden="1"/>
    <row r="20987" hidden="1"/>
    <row r="20988" hidden="1"/>
    <row r="20989" hidden="1"/>
    <row r="20990" hidden="1"/>
    <row r="20991" hidden="1"/>
    <row r="20992" hidden="1"/>
    <row r="20993" hidden="1"/>
    <row r="20994" hidden="1"/>
    <row r="20995" hidden="1"/>
    <row r="20996" hidden="1"/>
    <row r="20997" hidden="1"/>
    <row r="20998" hidden="1"/>
    <row r="20999" hidden="1"/>
    <row r="21000" hidden="1"/>
    <row r="21001" hidden="1"/>
    <row r="21002" hidden="1"/>
    <row r="21003" hidden="1"/>
    <row r="21004" hidden="1"/>
    <row r="21005" hidden="1"/>
    <row r="21006" hidden="1"/>
    <row r="21007" hidden="1"/>
    <row r="21008" hidden="1"/>
    <row r="21009" hidden="1"/>
    <row r="21010" hidden="1"/>
    <row r="21011" hidden="1"/>
    <row r="21012" hidden="1"/>
    <row r="21013" hidden="1"/>
    <row r="21014" hidden="1"/>
    <row r="21015" hidden="1"/>
    <row r="21016" hidden="1"/>
    <row r="21017" hidden="1"/>
    <row r="21018" hidden="1"/>
    <row r="21019" hidden="1"/>
    <row r="21020" hidden="1"/>
    <row r="21021" hidden="1"/>
    <row r="21022" hidden="1"/>
    <row r="21023" hidden="1"/>
    <row r="21024" hidden="1"/>
    <row r="21025" hidden="1"/>
    <row r="21026" hidden="1"/>
    <row r="21027" hidden="1"/>
    <row r="21028" hidden="1"/>
    <row r="21029" hidden="1"/>
    <row r="21030" hidden="1"/>
    <row r="21031" hidden="1"/>
    <row r="21032" hidden="1"/>
    <row r="21033" hidden="1"/>
    <row r="21034" hidden="1"/>
    <row r="21035" hidden="1"/>
    <row r="21036" hidden="1"/>
    <row r="21037" hidden="1"/>
    <row r="21038" hidden="1"/>
    <row r="21039" hidden="1"/>
    <row r="21040" hidden="1"/>
    <row r="21041" hidden="1"/>
    <row r="21042" hidden="1"/>
    <row r="21043" hidden="1"/>
    <row r="21044" hidden="1"/>
    <row r="21045" hidden="1"/>
    <row r="21046" hidden="1"/>
    <row r="21047" hidden="1"/>
    <row r="21048" hidden="1"/>
    <row r="21049" hidden="1"/>
    <row r="21050" hidden="1"/>
    <row r="21051" hidden="1"/>
    <row r="21052" hidden="1"/>
    <row r="21053" hidden="1"/>
    <row r="21054" hidden="1"/>
    <row r="21055" hidden="1"/>
    <row r="21056" hidden="1"/>
    <row r="21057" hidden="1"/>
    <row r="21058" hidden="1"/>
    <row r="21059" hidden="1"/>
    <row r="21060" hidden="1"/>
    <row r="21061" hidden="1"/>
    <row r="21062" hidden="1"/>
    <row r="21063" hidden="1"/>
    <row r="21064" hidden="1"/>
    <row r="21065" hidden="1"/>
    <row r="21066" hidden="1"/>
    <row r="21067" hidden="1"/>
    <row r="21068" hidden="1"/>
    <row r="21069" hidden="1"/>
    <row r="21070" hidden="1"/>
    <row r="21071" hidden="1"/>
    <row r="21072" hidden="1"/>
    <row r="21073" hidden="1"/>
    <row r="21074" hidden="1"/>
    <row r="21075" hidden="1"/>
    <row r="21076" hidden="1"/>
    <row r="21077" hidden="1"/>
    <row r="21078" hidden="1"/>
    <row r="21079" hidden="1"/>
    <row r="21080" hidden="1"/>
    <row r="21081" hidden="1"/>
    <row r="21082" hidden="1"/>
    <row r="21083" hidden="1"/>
    <row r="21084" hidden="1"/>
    <row r="21085" hidden="1"/>
    <row r="21086" hidden="1"/>
    <row r="21087" hidden="1"/>
    <row r="21088" hidden="1"/>
    <row r="21089" hidden="1"/>
    <row r="21090" hidden="1"/>
    <row r="21091" hidden="1"/>
    <row r="21092" hidden="1"/>
    <row r="21093" hidden="1"/>
    <row r="21094" hidden="1"/>
    <row r="21095" hidden="1"/>
    <row r="21096" hidden="1"/>
    <row r="21097" hidden="1"/>
    <row r="21098" hidden="1"/>
    <row r="21099" hidden="1"/>
    <row r="21100" hidden="1"/>
    <row r="21101" hidden="1"/>
    <row r="21102" hidden="1"/>
    <row r="21103" hidden="1"/>
    <row r="21104" hidden="1"/>
    <row r="21105" hidden="1"/>
    <row r="21106" hidden="1"/>
    <row r="21107" hidden="1"/>
    <row r="21108" hidden="1"/>
    <row r="21109" hidden="1"/>
    <row r="21110" hidden="1"/>
    <row r="21111" hidden="1"/>
    <row r="21112" hidden="1"/>
    <row r="21113" hidden="1"/>
    <row r="21114" hidden="1"/>
    <row r="21115" hidden="1"/>
    <row r="21116" hidden="1"/>
    <row r="21117" hidden="1"/>
    <row r="21118" hidden="1"/>
    <row r="21119" hidden="1"/>
    <row r="21120" hidden="1"/>
    <row r="21121" hidden="1"/>
    <row r="21122" hidden="1"/>
    <row r="21123" hidden="1"/>
    <row r="21124" hidden="1"/>
    <row r="21125" hidden="1"/>
    <row r="21126" hidden="1"/>
    <row r="21127" hidden="1"/>
    <row r="21128" hidden="1"/>
    <row r="21129" hidden="1"/>
    <row r="21130" hidden="1"/>
    <row r="21131" hidden="1"/>
    <row r="21132" hidden="1"/>
    <row r="21133" hidden="1"/>
    <row r="21134" hidden="1"/>
    <row r="21135" hidden="1"/>
    <row r="21136" hidden="1"/>
    <row r="21137" hidden="1"/>
    <row r="21138" hidden="1"/>
    <row r="21139" hidden="1"/>
    <row r="21140" hidden="1"/>
    <row r="21141" hidden="1"/>
    <row r="21142" hidden="1"/>
    <row r="21143" hidden="1"/>
    <row r="21144" hidden="1"/>
    <row r="21145" hidden="1"/>
    <row r="21146" hidden="1"/>
    <row r="21147" hidden="1"/>
    <row r="21148" hidden="1"/>
    <row r="21149" hidden="1"/>
    <row r="21150" hidden="1"/>
    <row r="21151" hidden="1"/>
    <row r="21152" hidden="1"/>
    <row r="21153" hidden="1"/>
    <row r="21154" hidden="1"/>
    <row r="21155" hidden="1"/>
    <row r="21156" hidden="1"/>
    <row r="21157" hidden="1"/>
    <row r="21158" hidden="1"/>
    <row r="21159" hidden="1"/>
    <row r="21160" hidden="1"/>
    <row r="21161" hidden="1"/>
    <row r="21162" hidden="1"/>
    <row r="21163" hidden="1"/>
    <row r="21164" hidden="1"/>
    <row r="21165" hidden="1"/>
    <row r="21166" hidden="1"/>
    <row r="21167" hidden="1"/>
    <row r="21168" hidden="1"/>
    <row r="21169" hidden="1"/>
    <row r="21170" hidden="1"/>
    <row r="21171" hidden="1"/>
    <row r="21172" hidden="1"/>
    <row r="21173" hidden="1"/>
    <row r="21174" hidden="1"/>
    <row r="21175" hidden="1"/>
    <row r="21176" hidden="1"/>
    <row r="21177" hidden="1"/>
    <row r="21178" hidden="1"/>
    <row r="21179" hidden="1"/>
    <row r="21180" hidden="1"/>
    <row r="21181" hidden="1"/>
    <row r="21182" hidden="1"/>
    <row r="21183" hidden="1"/>
    <row r="21184" hidden="1"/>
    <row r="21185" hidden="1"/>
    <row r="21186" hidden="1"/>
    <row r="21187" hidden="1"/>
    <row r="21188" hidden="1"/>
    <row r="21189" hidden="1"/>
    <row r="21190" hidden="1"/>
    <row r="21191" hidden="1"/>
    <row r="21192" hidden="1"/>
    <row r="21193" hidden="1"/>
    <row r="21194" hidden="1"/>
    <row r="21195" hidden="1"/>
    <row r="21196" hidden="1"/>
    <row r="21197" hidden="1"/>
    <row r="21198" hidden="1"/>
    <row r="21199" hidden="1"/>
    <row r="21200" hidden="1"/>
    <row r="21201" hidden="1"/>
    <row r="21202" hidden="1"/>
    <row r="21203" hidden="1"/>
    <row r="21204" hidden="1"/>
    <row r="21205" hidden="1"/>
    <row r="21206" hidden="1"/>
    <row r="21207" hidden="1"/>
    <row r="21208" hidden="1"/>
    <row r="21209" hidden="1"/>
    <row r="21210" hidden="1"/>
    <row r="21211" hidden="1"/>
    <row r="21212" hidden="1"/>
    <row r="21213" hidden="1"/>
    <row r="21214" hidden="1"/>
    <row r="21215" hidden="1"/>
    <row r="21216" hidden="1"/>
    <row r="21217" hidden="1"/>
    <row r="21218" hidden="1"/>
    <row r="21219" hidden="1"/>
    <row r="21220" hidden="1"/>
    <row r="21221" hidden="1"/>
    <row r="21222" hidden="1"/>
    <row r="21223" hidden="1"/>
    <row r="21224" hidden="1"/>
    <row r="21225" hidden="1"/>
    <row r="21226" hidden="1"/>
    <row r="21227" hidden="1"/>
    <row r="21228" hidden="1"/>
    <row r="21229" hidden="1"/>
    <row r="21230" hidden="1"/>
    <row r="21231" hidden="1"/>
    <row r="21232" hidden="1"/>
    <row r="21233" hidden="1"/>
    <row r="21234" hidden="1"/>
    <row r="21235" hidden="1"/>
    <row r="21236" hidden="1"/>
    <row r="21237" hidden="1"/>
    <row r="21238" hidden="1"/>
    <row r="21239" hidden="1"/>
    <row r="21240" hidden="1"/>
    <row r="21241" hidden="1"/>
    <row r="21242" hidden="1"/>
    <row r="21243" hidden="1"/>
    <row r="21244" hidden="1"/>
    <row r="21245" hidden="1"/>
    <row r="21246" hidden="1"/>
    <row r="21247" hidden="1"/>
    <row r="21248" hidden="1"/>
    <row r="21249" hidden="1"/>
    <row r="21250" hidden="1"/>
    <row r="21251" hidden="1"/>
    <row r="21252" hidden="1"/>
    <row r="21253" hidden="1"/>
    <row r="21254" hidden="1"/>
    <row r="21255" hidden="1"/>
    <row r="21256" hidden="1"/>
    <row r="21257" hidden="1"/>
    <row r="21258" hidden="1"/>
    <row r="21259" hidden="1"/>
    <row r="21260" hidden="1"/>
    <row r="21261" hidden="1"/>
    <row r="21262" hidden="1"/>
    <row r="21263" hidden="1"/>
    <row r="21264" hidden="1"/>
    <row r="21265" hidden="1"/>
    <row r="21266" hidden="1"/>
    <row r="21267" hidden="1"/>
    <row r="21268" hidden="1"/>
    <row r="21269" hidden="1"/>
    <row r="21270" hidden="1"/>
    <row r="21271" hidden="1"/>
    <row r="21272" hidden="1"/>
    <row r="21273" hidden="1"/>
    <row r="21274" hidden="1"/>
    <row r="21275" hidden="1"/>
    <row r="21276" hidden="1"/>
    <row r="21277" hidden="1"/>
    <row r="21278" hidden="1"/>
    <row r="21279" hidden="1"/>
    <row r="21280" hidden="1"/>
    <row r="21281" hidden="1"/>
    <row r="21282" hidden="1"/>
    <row r="21283" hidden="1"/>
    <row r="21284" hidden="1"/>
    <row r="21285" hidden="1"/>
    <row r="21286" hidden="1"/>
    <row r="21287" hidden="1"/>
    <row r="21288" hidden="1"/>
    <row r="21289" hidden="1"/>
    <row r="21290" hidden="1"/>
    <row r="21291" hidden="1"/>
    <row r="21292" hidden="1"/>
    <row r="21293" hidden="1"/>
    <row r="21294" hidden="1"/>
    <row r="21295" hidden="1"/>
    <row r="21296" hidden="1"/>
    <row r="21297" hidden="1"/>
    <row r="21298" hidden="1"/>
    <row r="21299" hidden="1"/>
    <row r="21300" hidden="1"/>
    <row r="21301" hidden="1"/>
    <row r="21302" hidden="1"/>
    <row r="21303" hidden="1"/>
    <row r="21304" hidden="1"/>
    <row r="21305" hidden="1"/>
    <row r="21306" hidden="1"/>
    <row r="21307" hidden="1"/>
    <row r="21308" hidden="1"/>
    <row r="21309" hidden="1"/>
    <row r="21310" hidden="1"/>
    <row r="21311" hidden="1"/>
    <row r="21312" hidden="1"/>
    <row r="21313" hidden="1"/>
    <row r="21314" hidden="1"/>
    <row r="21315" hidden="1"/>
    <row r="21316" hidden="1"/>
    <row r="21317" hidden="1"/>
    <row r="21318" hidden="1"/>
    <row r="21319" hidden="1"/>
    <row r="21320" hidden="1"/>
    <row r="21321" hidden="1"/>
    <row r="21322" hidden="1"/>
    <row r="21323" hidden="1"/>
    <row r="21324" hidden="1"/>
    <row r="21325" hidden="1"/>
    <row r="21326" hidden="1"/>
    <row r="21327" hidden="1"/>
    <row r="21328" hidden="1"/>
    <row r="21329" hidden="1"/>
    <row r="21330" hidden="1"/>
    <row r="21331" hidden="1"/>
    <row r="21332" hidden="1"/>
    <row r="21333" hidden="1"/>
    <row r="21334" hidden="1"/>
    <row r="21335" hidden="1"/>
    <row r="21336" hidden="1"/>
    <row r="21337" hidden="1"/>
    <row r="21338" hidden="1"/>
    <row r="21339" hidden="1"/>
    <row r="21340" hidden="1"/>
    <row r="21341" hidden="1"/>
    <row r="21342" hidden="1"/>
    <row r="21343" hidden="1"/>
    <row r="21344" hidden="1"/>
    <row r="21345" hidden="1"/>
    <row r="21346" hidden="1"/>
    <row r="21347" hidden="1"/>
    <row r="21348" hidden="1"/>
    <row r="21349" hidden="1"/>
    <row r="21350" hidden="1"/>
    <row r="21351" hidden="1"/>
    <row r="21352" hidden="1"/>
    <row r="21353" hidden="1"/>
    <row r="21354" hidden="1"/>
    <row r="21355" hidden="1"/>
    <row r="21356" hidden="1"/>
    <row r="21357" hidden="1"/>
    <row r="21358" hidden="1"/>
    <row r="21359" hidden="1"/>
    <row r="21360" hidden="1"/>
    <row r="21361" hidden="1"/>
    <row r="21362" hidden="1"/>
    <row r="21363" hidden="1"/>
    <row r="21364" hidden="1"/>
    <row r="21365" hidden="1"/>
    <row r="21366" hidden="1"/>
    <row r="21367" hidden="1"/>
    <row r="21368" hidden="1"/>
    <row r="21369" hidden="1"/>
    <row r="21370" hidden="1"/>
    <row r="21371" hidden="1"/>
    <row r="21372" hidden="1"/>
    <row r="21373" hidden="1"/>
    <row r="21374" hidden="1"/>
    <row r="21375" hidden="1"/>
    <row r="21376" hidden="1"/>
    <row r="21377" hidden="1"/>
    <row r="21378" hidden="1"/>
    <row r="21379" hidden="1"/>
    <row r="21380" hidden="1"/>
    <row r="21381" hidden="1"/>
    <row r="21382" hidden="1"/>
    <row r="21383" hidden="1"/>
    <row r="21384" hidden="1"/>
    <row r="21385" hidden="1"/>
    <row r="21386" hidden="1"/>
    <row r="21387" hidden="1"/>
    <row r="21388" hidden="1"/>
    <row r="21389" hidden="1"/>
    <row r="21390" hidden="1"/>
    <row r="21391" hidden="1"/>
    <row r="21392" hidden="1"/>
    <row r="21393" hidden="1"/>
    <row r="21394" hidden="1"/>
    <row r="21395" hidden="1"/>
    <row r="21396" hidden="1"/>
    <row r="21397" hidden="1"/>
    <row r="21398" hidden="1"/>
    <row r="21399" hidden="1"/>
    <row r="21400" hidden="1"/>
    <row r="21401" hidden="1"/>
    <row r="21402" hidden="1"/>
    <row r="21403" hidden="1"/>
    <row r="21404" hidden="1"/>
    <row r="21405" hidden="1"/>
    <row r="21406" hidden="1"/>
    <row r="21407" hidden="1"/>
    <row r="21408" hidden="1"/>
    <row r="21409" hidden="1"/>
    <row r="21410" hidden="1"/>
    <row r="21411" hidden="1"/>
    <row r="21412" hidden="1"/>
    <row r="21413" hidden="1"/>
    <row r="21414" hidden="1"/>
    <row r="21415" hidden="1"/>
    <row r="21416" hidden="1"/>
    <row r="21417" hidden="1"/>
    <row r="21418" hidden="1"/>
    <row r="21419" hidden="1"/>
    <row r="21420" hidden="1"/>
    <row r="21421" hidden="1"/>
    <row r="21422" hidden="1"/>
    <row r="21423" hidden="1"/>
    <row r="21424" hidden="1"/>
    <row r="21425" hidden="1"/>
    <row r="21426" hidden="1"/>
    <row r="21427" hidden="1"/>
    <row r="21428" hidden="1"/>
    <row r="21429" hidden="1"/>
    <row r="21430" hidden="1"/>
    <row r="21431" hidden="1"/>
    <row r="21432" hidden="1"/>
    <row r="21433" hidden="1"/>
    <row r="21434" hidden="1"/>
    <row r="21435" hidden="1"/>
    <row r="21436" hidden="1"/>
    <row r="21437" hidden="1"/>
    <row r="21438" hidden="1"/>
    <row r="21439" hidden="1"/>
    <row r="21440" hidden="1"/>
    <row r="21441" hidden="1"/>
    <row r="21442" hidden="1"/>
    <row r="21443" hidden="1"/>
    <row r="21444" hidden="1"/>
    <row r="21445" hidden="1"/>
    <row r="21446" hidden="1"/>
    <row r="21447" hidden="1"/>
    <row r="21448" hidden="1"/>
    <row r="21449" hidden="1"/>
    <row r="21450" hidden="1"/>
    <row r="21451" hidden="1"/>
    <row r="21452" hidden="1"/>
    <row r="21453" hidden="1"/>
    <row r="21454" hidden="1"/>
    <row r="21455" hidden="1"/>
    <row r="21456" hidden="1"/>
    <row r="21457" hidden="1"/>
    <row r="21458" hidden="1"/>
    <row r="21459" hidden="1"/>
    <row r="21460" hidden="1"/>
    <row r="21461" hidden="1"/>
    <row r="21462" hidden="1"/>
    <row r="21463" hidden="1"/>
    <row r="21464" hidden="1"/>
    <row r="21465" hidden="1"/>
    <row r="21466" hidden="1"/>
    <row r="21467" hidden="1"/>
    <row r="21468" hidden="1"/>
    <row r="21469" hidden="1"/>
    <row r="21470" hidden="1"/>
    <row r="21471" hidden="1"/>
    <row r="21472" hidden="1"/>
    <row r="21473" hidden="1"/>
    <row r="21474" hidden="1"/>
    <row r="21475" hidden="1"/>
    <row r="21476" hidden="1"/>
    <row r="21477" hidden="1"/>
    <row r="21478" hidden="1"/>
    <row r="21479" hidden="1"/>
    <row r="21480" hidden="1"/>
    <row r="21481" hidden="1"/>
    <row r="21482" hidden="1"/>
    <row r="21483" hidden="1"/>
    <row r="21484" hidden="1"/>
    <row r="21485" hidden="1"/>
    <row r="21486" hidden="1"/>
    <row r="21487" hidden="1"/>
    <row r="21488" hidden="1"/>
    <row r="21489" hidden="1"/>
    <row r="21490" hidden="1"/>
    <row r="21491" hidden="1"/>
    <row r="21492" hidden="1"/>
    <row r="21493" hidden="1"/>
    <row r="21494" hidden="1"/>
    <row r="21495" hidden="1"/>
    <row r="21496" hidden="1"/>
    <row r="21497" hidden="1"/>
    <row r="21498" hidden="1"/>
    <row r="21499" hidden="1"/>
    <row r="21500" hidden="1"/>
    <row r="21501" hidden="1"/>
    <row r="21502" hidden="1"/>
    <row r="21503" hidden="1"/>
    <row r="21504" hidden="1"/>
    <row r="21505" hidden="1"/>
    <row r="21506" hidden="1"/>
    <row r="21507" hidden="1"/>
    <row r="21508" hidden="1"/>
    <row r="21509" hidden="1"/>
    <row r="21510" hidden="1"/>
    <row r="21511" hidden="1"/>
    <row r="21512" hidden="1"/>
    <row r="21513" hidden="1"/>
    <row r="21514" hidden="1"/>
    <row r="21515" hidden="1"/>
    <row r="21516" hidden="1"/>
    <row r="21517" hidden="1"/>
    <row r="21518" hidden="1"/>
    <row r="21519" hidden="1"/>
    <row r="21520" hidden="1"/>
    <row r="21521" hidden="1"/>
    <row r="21522" hidden="1"/>
    <row r="21523" hidden="1"/>
    <row r="21524" hidden="1"/>
    <row r="21525" hidden="1"/>
    <row r="21526" hidden="1"/>
    <row r="21527" hidden="1"/>
    <row r="21528" hidden="1"/>
    <row r="21529" hidden="1"/>
    <row r="21530" hidden="1"/>
    <row r="21531" hidden="1"/>
    <row r="21532" hidden="1"/>
    <row r="21533" hidden="1"/>
    <row r="21534" hidden="1"/>
    <row r="21535" hidden="1"/>
    <row r="21536" hidden="1"/>
    <row r="21537" hidden="1"/>
    <row r="21538" hidden="1"/>
    <row r="21539" hidden="1"/>
    <row r="21540" hidden="1"/>
    <row r="21541" hidden="1"/>
    <row r="21542" hidden="1"/>
    <row r="21543" hidden="1"/>
    <row r="21544" hidden="1"/>
    <row r="21545" hidden="1"/>
    <row r="21546" hidden="1"/>
    <row r="21547" hidden="1"/>
    <row r="21548" hidden="1"/>
    <row r="21549" hidden="1"/>
    <row r="21550" hidden="1"/>
    <row r="21551" hidden="1"/>
    <row r="21552" hidden="1"/>
    <row r="21553" hidden="1"/>
    <row r="21554" hidden="1"/>
    <row r="21555" hidden="1"/>
    <row r="21556" hidden="1"/>
    <row r="21557" hidden="1"/>
    <row r="21558" hidden="1"/>
    <row r="21559" hidden="1"/>
    <row r="21560" hidden="1"/>
    <row r="21561" hidden="1"/>
    <row r="21562" hidden="1"/>
    <row r="21563" hidden="1"/>
    <row r="21564" hidden="1"/>
    <row r="21565" hidden="1"/>
    <row r="21566" hidden="1"/>
    <row r="21567" hidden="1"/>
    <row r="21568" hidden="1"/>
    <row r="21569" hidden="1"/>
    <row r="21570" hidden="1"/>
    <row r="21571" hidden="1"/>
    <row r="21572" hidden="1"/>
    <row r="21573" hidden="1"/>
    <row r="21574" hidden="1"/>
    <row r="21575" hidden="1"/>
    <row r="21576" hidden="1"/>
    <row r="21577" hidden="1"/>
    <row r="21578" hidden="1"/>
    <row r="21579" hidden="1"/>
    <row r="21580" hidden="1"/>
    <row r="21581" hidden="1"/>
    <row r="21582" hidden="1"/>
    <row r="21583" hidden="1"/>
    <row r="21584" hidden="1"/>
    <row r="21585" hidden="1"/>
    <row r="21586" hidden="1"/>
    <row r="21587" hidden="1"/>
    <row r="21588" hidden="1"/>
    <row r="21589" hidden="1"/>
    <row r="21590" hidden="1"/>
    <row r="21591" hidden="1"/>
    <row r="21592" hidden="1"/>
    <row r="21593" hidden="1"/>
    <row r="21594" hidden="1"/>
    <row r="21595" hidden="1"/>
    <row r="21596" hidden="1"/>
    <row r="21597" hidden="1"/>
    <row r="21598" hidden="1"/>
    <row r="21599" hidden="1"/>
    <row r="21600" hidden="1"/>
    <row r="21601" hidden="1"/>
    <row r="21602" hidden="1"/>
    <row r="21603" hidden="1"/>
    <row r="21604" hidden="1"/>
    <row r="21605" hidden="1"/>
    <row r="21606" hidden="1"/>
    <row r="21607" hidden="1"/>
    <row r="21608" hidden="1"/>
    <row r="21609" hidden="1"/>
    <row r="21610" hidden="1"/>
    <row r="21611" hidden="1"/>
    <row r="21612" hidden="1"/>
    <row r="21613" hidden="1"/>
    <row r="21614" hidden="1"/>
    <row r="21615" hidden="1"/>
    <row r="21616" hidden="1"/>
    <row r="21617" hidden="1"/>
    <row r="21618" hidden="1"/>
    <row r="21619" hidden="1"/>
    <row r="21620" hidden="1"/>
    <row r="21621" hidden="1"/>
    <row r="21622" hidden="1"/>
    <row r="21623" hidden="1"/>
    <row r="21624" hidden="1"/>
    <row r="21625" hidden="1"/>
    <row r="21626" hidden="1"/>
    <row r="21627" hidden="1"/>
    <row r="21628" hidden="1"/>
    <row r="21629" hidden="1"/>
    <row r="21630" hidden="1"/>
    <row r="21631" hidden="1"/>
    <row r="21632" hidden="1"/>
    <row r="21633" hidden="1"/>
    <row r="21634" hidden="1"/>
    <row r="21635" hidden="1"/>
    <row r="21636" hidden="1"/>
    <row r="21637" hidden="1"/>
    <row r="21638" hidden="1"/>
    <row r="21639" hidden="1"/>
    <row r="21640" hidden="1"/>
    <row r="21641" hidden="1"/>
    <row r="21642" hidden="1"/>
    <row r="21643" hidden="1"/>
    <row r="21644" hidden="1"/>
    <row r="21645" hidden="1"/>
    <row r="21646" hidden="1"/>
    <row r="21647" hidden="1"/>
    <row r="21648" hidden="1"/>
    <row r="21649" hidden="1"/>
    <row r="21650" hidden="1"/>
    <row r="21651" hidden="1"/>
    <row r="21652" hidden="1"/>
    <row r="21653" hidden="1"/>
    <row r="21654" hidden="1"/>
    <row r="21655" hidden="1"/>
    <row r="21656" hidden="1"/>
    <row r="21657" hidden="1"/>
    <row r="21658" hidden="1"/>
    <row r="21659" hidden="1"/>
    <row r="21660" hidden="1"/>
    <row r="21661" hidden="1"/>
    <row r="21662" hidden="1"/>
    <row r="21663" hidden="1"/>
    <row r="21664" hidden="1"/>
    <row r="21665" hidden="1"/>
    <row r="21666" hidden="1"/>
    <row r="21667" hidden="1"/>
    <row r="21668" hidden="1"/>
    <row r="21669" hidden="1"/>
    <row r="21670" hidden="1"/>
    <row r="21671" hidden="1"/>
    <row r="21672" hidden="1"/>
    <row r="21673" hidden="1"/>
    <row r="21674" hidden="1"/>
    <row r="21675" hidden="1"/>
    <row r="21676" hidden="1"/>
    <row r="21677" hidden="1"/>
    <row r="21678" hidden="1"/>
    <row r="21679" hidden="1"/>
    <row r="21680" hidden="1"/>
    <row r="21681" hidden="1"/>
    <row r="21682" hidden="1"/>
    <row r="21683" hidden="1"/>
    <row r="21684" hidden="1"/>
    <row r="21685" hidden="1"/>
    <row r="21686" hidden="1"/>
    <row r="21687" hidden="1"/>
    <row r="21688" hidden="1"/>
    <row r="21689" hidden="1"/>
    <row r="21690" hidden="1"/>
    <row r="21691" hidden="1"/>
    <row r="21692" hidden="1"/>
    <row r="21693" hidden="1"/>
    <row r="21694" hidden="1"/>
    <row r="21695" hidden="1"/>
    <row r="21696" hidden="1"/>
    <row r="21697" hidden="1"/>
    <row r="21698" hidden="1"/>
    <row r="21699" hidden="1"/>
    <row r="21700" hidden="1"/>
    <row r="21701" hidden="1"/>
    <row r="21702" hidden="1"/>
    <row r="21703" hidden="1"/>
    <row r="21704" hidden="1"/>
    <row r="21705" hidden="1"/>
    <row r="21706" hidden="1"/>
    <row r="21707" hidden="1"/>
    <row r="21708" hidden="1"/>
    <row r="21709" hidden="1"/>
    <row r="21710" hidden="1"/>
    <row r="21711" hidden="1"/>
    <row r="21712" hidden="1"/>
    <row r="21713" hidden="1"/>
    <row r="21714" hidden="1"/>
    <row r="21715" hidden="1"/>
    <row r="21716" hidden="1"/>
    <row r="21717" hidden="1"/>
    <row r="21718" hidden="1"/>
    <row r="21719" hidden="1"/>
    <row r="21720" hidden="1"/>
    <row r="21721" hidden="1"/>
    <row r="21722" hidden="1"/>
    <row r="21723" hidden="1"/>
    <row r="21724" hidden="1"/>
    <row r="21725" hidden="1"/>
    <row r="21726" hidden="1"/>
    <row r="21727" hidden="1"/>
    <row r="21728" hidden="1"/>
    <row r="21729" hidden="1"/>
    <row r="21730" hidden="1"/>
    <row r="21731" hidden="1"/>
    <row r="21732" hidden="1"/>
    <row r="21733" hidden="1"/>
    <row r="21734" hidden="1"/>
    <row r="21735" hidden="1"/>
    <row r="21736" hidden="1"/>
    <row r="21737" hidden="1"/>
    <row r="21738" hidden="1"/>
    <row r="21739" hidden="1"/>
    <row r="21740" hidden="1"/>
    <row r="21741" hidden="1"/>
    <row r="21742" hidden="1"/>
    <row r="21743" hidden="1"/>
    <row r="21744" hidden="1"/>
    <row r="21745" hidden="1"/>
    <row r="21746" hidden="1"/>
    <row r="21747" hidden="1"/>
    <row r="21748" hidden="1"/>
    <row r="21749" hidden="1"/>
    <row r="21750" hidden="1"/>
    <row r="21751" hidden="1"/>
    <row r="21752" hidden="1"/>
    <row r="21753" hidden="1"/>
    <row r="21754" hidden="1"/>
    <row r="21755" hidden="1"/>
    <row r="21756" hidden="1"/>
    <row r="21757" hidden="1"/>
    <row r="21758" hidden="1"/>
    <row r="21759" hidden="1"/>
    <row r="21760" hidden="1"/>
    <row r="21761" hidden="1"/>
    <row r="21762" hidden="1"/>
    <row r="21763" hidden="1"/>
    <row r="21764" hidden="1"/>
    <row r="21765" hidden="1"/>
    <row r="21766" hidden="1"/>
    <row r="21767" hidden="1"/>
    <row r="21768" hidden="1"/>
    <row r="21769" hidden="1"/>
    <row r="21770" hidden="1"/>
    <row r="21771" hidden="1"/>
    <row r="21772" hidden="1"/>
    <row r="21773" hidden="1"/>
    <row r="21774" hidden="1"/>
    <row r="21775" hidden="1"/>
    <row r="21776" hidden="1"/>
    <row r="21777" hidden="1"/>
    <row r="21778" hidden="1"/>
    <row r="21779" hidden="1"/>
    <row r="21780" hidden="1"/>
    <row r="21781" hidden="1"/>
    <row r="21782" hidden="1"/>
    <row r="21783" hidden="1"/>
    <row r="21784" hidden="1"/>
    <row r="21785" hidden="1"/>
    <row r="21786" hidden="1"/>
    <row r="21787" hidden="1"/>
    <row r="21788" hidden="1"/>
    <row r="21789" hidden="1"/>
    <row r="21790" hidden="1"/>
    <row r="21791" hidden="1"/>
    <row r="21792" hidden="1"/>
    <row r="21793" hidden="1"/>
    <row r="21794" hidden="1"/>
    <row r="21795" hidden="1"/>
    <row r="21796" hidden="1"/>
    <row r="21797" hidden="1"/>
    <row r="21798" hidden="1"/>
    <row r="21799" hidden="1"/>
    <row r="21800" hidden="1"/>
    <row r="21801" hidden="1"/>
    <row r="21802" hidden="1"/>
    <row r="21803" hidden="1"/>
    <row r="21804" hidden="1"/>
    <row r="21805" hidden="1"/>
    <row r="21806" hidden="1"/>
    <row r="21807" hidden="1"/>
    <row r="21808" hidden="1"/>
    <row r="21809" hidden="1"/>
    <row r="21810" hidden="1"/>
    <row r="21811" hidden="1"/>
    <row r="21812" hidden="1"/>
    <row r="21813" hidden="1"/>
    <row r="21814" hidden="1"/>
    <row r="21815" hidden="1"/>
    <row r="21816" hidden="1"/>
    <row r="21817" hidden="1"/>
    <row r="21818" hidden="1"/>
    <row r="21819" hidden="1"/>
    <row r="21820" hidden="1"/>
    <row r="21821" hidden="1"/>
    <row r="21822" hidden="1"/>
    <row r="21823" hidden="1"/>
    <row r="21824" hidden="1"/>
    <row r="21825" hidden="1"/>
    <row r="21826" hidden="1"/>
    <row r="21827" hidden="1"/>
    <row r="21828" hidden="1"/>
    <row r="21829" hidden="1"/>
    <row r="21830" hidden="1"/>
    <row r="21831" hidden="1"/>
    <row r="21832" hidden="1"/>
    <row r="21833" hidden="1"/>
    <row r="21834" hidden="1"/>
    <row r="21835" hidden="1"/>
    <row r="21836" hidden="1"/>
    <row r="21837" hidden="1"/>
    <row r="21838" hidden="1"/>
    <row r="21839" hidden="1"/>
    <row r="21840" hidden="1"/>
    <row r="21841" hidden="1"/>
    <row r="21842" hidden="1"/>
    <row r="21843" hidden="1"/>
    <row r="21844" hidden="1"/>
    <row r="21845" hidden="1"/>
    <row r="21846" hidden="1"/>
    <row r="21847" hidden="1"/>
    <row r="21848" hidden="1"/>
    <row r="21849" hidden="1"/>
    <row r="21850" hidden="1"/>
    <row r="21851" hidden="1"/>
    <row r="21852" hidden="1"/>
    <row r="21853" hidden="1"/>
    <row r="21854" hidden="1"/>
    <row r="21855" hidden="1"/>
    <row r="21856" hidden="1"/>
    <row r="21857" hidden="1"/>
    <row r="21858" hidden="1"/>
    <row r="21859" hidden="1"/>
    <row r="21860" hidden="1"/>
    <row r="21861" hidden="1"/>
    <row r="21862" hidden="1"/>
    <row r="21863" hidden="1"/>
    <row r="21864" hidden="1"/>
    <row r="21865" hidden="1"/>
    <row r="21866" hidden="1"/>
    <row r="21867" hidden="1"/>
    <row r="21868" hidden="1"/>
    <row r="21869" hidden="1"/>
    <row r="21870" hidden="1"/>
    <row r="21871" hidden="1"/>
    <row r="21872" hidden="1"/>
    <row r="21873" hidden="1"/>
    <row r="21874" hidden="1"/>
    <row r="21875" hidden="1"/>
    <row r="21876" hidden="1"/>
    <row r="21877" hidden="1"/>
    <row r="21878" hidden="1"/>
    <row r="21879" hidden="1"/>
    <row r="21880" hidden="1"/>
    <row r="21881" hidden="1"/>
    <row r="21882" hidden="1"/>
    <row r="21883" hidden="1"/>
    <row r="21884" hidden="1"/>
    <row r="21885" hidden="1"/>
    <row r="21886" hidden="1"/>
    <row r="21887" hidden="1"/>
    <row r="21888" hidden="1"/>
    <row r="21889" hidden="1"/>
    <row r="21890" hidden="1"/>
    <row r="21891" hidden="1"/>
    <row r="21892" hidden="1"/>
    <row r="21893" hidden="1"/>
    <row r="21894" hidden="1"/>
    <row r="21895" hidden="1"/>
    <row r="21896" hidden="1"/>
    <row r="21897" hidden="1"/>
    <row r="21898" hidden="1"/>
    <row r="21899" hidden="1"/>
    <row r="21900" hidden="1"/>
    <row r="21901" hidden="1"/>
    <row r="21902" hidden="1"/>
    <row r="21903" hidden="1"/>
    <row r="21904" hidden="1"/>
    <row r="21905" hidden="1"/>
    <row r="21906" hidden="1"/>
    <row r="21907" hidden="1"/>
    <row r="21908" hidden="1"/>
    <row r="21909" hidden="1"/>
    <row r="21910" hidden="1"/>
    <row r="21911" hidden="1"/>
    <row r="21912" hidden="1"/>
    <row r="21913" hidden="1"/>
    <row r="21914" hidden="1"/>
    <row r="21915" hidden="1"/>
    <row r="21916" hidden="1"/>
    <row r="21917" hidden="1"/>
    <row r="21918" hidden="1"/>
    <row r="21919" hidden="1"/>
    <row r="21920" hidden="1"/>
    <row r="21921" hidden="1"/>
    <row r="21922" hidden="1"/>
    <row r="21923" hidden="1"/>
    <row r="21924" hidden="1"/>
    <row r="21925" hidden="1"/>
    <row r="21926" hidden="1"/>
    <row r="21927" hidden="1"/>
    <row r="21928" hidden="1"/>
    <row r="21929" hidden="1"/>
    <row r="21930" hidden="1"/>
    <row r="21931" hidden="1"/>
    <row r="21932" hidden="1"/>
    <row r="21933" hidden="1"/>
    <row r="21934" hidden="1"/>
    <row r="21935" hidden="1"/>
    <row r="21936" hidden="1"/>
    <row r="21937" hidden="1"/>
    <row r="21938" hidden="1"/>
    <row r="21939" hidden="1"/>
    <row r="21940" hidden="1"/>
    <row r="21941" hidden="1"/>
    <row r="21942" hidden="1"/>
    <row r="21943" hidden="1"/>
    <row r="21944" hidden="1"/>
    <row r="21945" hidden="1"/>
    <row r="21946" hidden="1"/>
    <row r="21947" hidden="1"/>
    <row r="21948" hidden="1"/>
    <row r="21949" hidden="1"/>
    <row r="21950" hidden="1"/>
    <row r="21951" hidden="1"/>
    <row r="21952" hidden="1"/>
    <row r="21953" hidden="1"/>
    <row r="21954" hidden="1"/>
    <row r="21955" hidden="1"/>
    <row r="21956" hidden="1"/>
    <row r="21957" hidden="1"/>
    <row r="21958" hidden="1"/>
    <row r="21959" hidden="1"/>
    <row r="21960" hidden="1"/>
    <row r="21961" hidden="1"/>
    <row r="21962" hidden="1"/>
    <row r="21963" hidden="1"/>
    <row r="21964" hidden="1"/>
    <row r="21965" hidden="1"/>
    <row r="21966" hidden="1"/>
    <row r="21967" hidden="1"/>
    <row r="21968" hidden="1"/>
    <row r="21969" hidden="1"/>
    <row r="21970" hidden="1"/>
    <row r="21971" hidden="1"/>
    <row r="21972" hidden="1"/>
    <row r="21973" hidden="1"/>
    <row r="21974" hidden="1"/>
    <row r="21975" hidden="1"/>
    <row r="21976" hidden="1"/>
    <row r="21977" hidden="1"/>
    <row r="21978" hidden="1"/>
    <row r="21979" hidden="1"/>
    <row r="21980" hidden="1"/>
    <row r="21981" hidden="1"/>
    <row r="21982" hidden="1"/>
    <row r="21983" hidden="1"/>
    <row r="21984" hidden="1"/>
    <row r="21985" hidden="1"/>
    <row r="21986" hidden="1"/>
    <row r="21987" hidden="1"/>
    <row r="21988" hidden="1"/>
    <row r="21989" hidden="1"/>
    <row r="21990" hidden="1"/>
    <row r="21991" hidden="1"/>
    <row r="21992" hidden="1"/>
    <row r="21993" hidden="1"/>
    <row r="21994" hidden="1"/>
    <row r="21995" hidden="1"/>
    <row r="21996" hidden="1"/>
    <row r="21997" hidden="1"/>
    <row r="21998" hidden="1"/>
    <row r="21999" hidden="1"/>
    <row r="22000" hidden="1"/>
    <row r="22001" hidden="1"/>
    <row r="22002" hidden="1"/>
    <row r="22003" hidden="1"/>
    <row r="22004" hidden="1"/>
    <row r="22005" hidden="1"/>
    <row r="22006" hidden="1"/>
    <row r="22007" hidden="1"/>
    <row r="22008" hidden="1"/>
    <row r="22009" hidden="1"/>
    <row r="22010" hidden="1"/>
    <row r="22011" hidden="1"/>
    <row r="22012" hidden="1"/>
    <row r="22013" hidden="1"/>
    <row r="22014" hidden="1"/>
    <row r="22015" hidden="1"/>
    <row r="22016" hidden="1"/>
    <row r="22017" hidden="1"/>
    <row r="22018" hidden="1"/>
    <row r="22019" hidden="1"/>
    <row r="22020" hidden="1"/>
    <row r="22021" hidden="1"/>
    <row r="22022" hidden="1"/>
    <row r="22023" hidden="1"/>
    <row r="22024" hidden="1"/>
    <row r="22025" hidden="1"/>
    <row r="22026" hidden="1"/>
    <row r="22027" hidden="1"/>
    <row r="22028" hidden="1"/>
    <row r="22029" hidden="1"/>
    <row r="22030" hidden="1"/>
    <row r="22031" hidden="1"/>
    <row r="22032" hidden="1"/>
    <row r="22033" hidden="1"/>
    <row r="22034" hidden="1"/>
    <row r="22035" hidden="1"/>
    <row r="22036" hidden="1"/>
    <row r="22037" hidden="1"/>
    <row r="22038" hidden="1"/>
    <row r="22039" hidden="1"/>
    <row r="22040" hidden="1"/>
    <row r="22041" hidden="1"/>
    <row r="22042" hidden="1"/>
    <row r="22043" hidden="1"/>
    <row r="22044" hidden="1"/>
    <row r="22045" hidden="1"/>
    <row r="22046" hidden="1"/>
    <row r="22047" hidden="1"/>
    <row r="22048" hidden="1"/>
    <row r="22049" hidden="1"/>
    <row r="22050" hidden="1"/>
    <row r="22051" hidden="1"/>
    <row r="22052" hidden="1"/>
    <row r="22053" hidden="1"/>
    <row r="22054" hidden="1"/>
    <row r="22055" hidden="1"/>
    <row r="22056" hidden="1"/>
    <row r="22057" hidden="1"/>
    <row r="22058" hidden="1"/>
    <row r="22059" hidden="1"/>
    <row r="22060" hidden="1"/>
    <row r="22061" hidden="1"/>
    <row r="22062" hidden="1"/>
    <row r="22063" hidden="1"/>
    <row r="22064" hidden="1"/>
    <row r="22065" hidden="1"/>
    <row r="22066" hidden="1"/>
    <row r="22067" hidden="1"/>
    <row r="22068" hidden="1"/>
    <row r="22069" hidden="1"/>
    <row r="22070" hidden="1"/>
    <row r="22071" hidden="1"/>
    <row r="22072" hidden="1"/>
    <row r="22073" hidden="1"/>
    <row r="22074" hidden="1"/>
    <row r="22075" hidden="1"/>
    <row r="22076" hidden="1"/>
    <row r="22077" hidden="1"/>
    <row r="22078" hidden="1"/>
    <row r="22079" hidden="1"/>
    <row r="22080" hidden="1"/>
    <row r="22081" hidden="1"/>
    <row r="22082" hidden="1"/>
    <row r="22083" hidden="1"/>
    <row r="22084" hidden="1"/>
    <row r="22085" hidden="1"/>
    <row r="22086" hidden="1"/>
    <row r="22087" hidden="1"/>
    <row r="22088" hidden="1"/>
    <row r="22089" hidden="1"/>
    <row r="22090" hidden="1"/>
    <row r="22091" hidden="1"/>
    <row r="22092" hidden="1"/>
    <row r="22093" hidden="1"/>
    <row r="22094" hidden="1"/>
    <row r="22095" hidden="1"/>
    <row r="22096" hidden="1"/>
    <row r="22097" hidden="1"/>
    <row r="22098" hidden="1"/>
    <row r="22099" hidden="1"/>
    <row r="22100" hidden="1"/>
    <row r="22101" hidden="1"/>
    <row r="22102" hidden="1"/>
    <row r="22103" hidden="1"/>
    <row r="22104" hidden="1"/>
    <row r="22105" hidden="1"/>
    <row r="22106" hidden="1"/>
    <row r="22107" hidden="1"/>
    <row r="22108" hidden="1"/>
    <row r="22109" hidden="1"/>
    <row r="22110" hidden="1"/>
    <row r="22111" hidden="1"/>
    <row r="22112" hidden="1"/>
    <row r="22113" hidden="1"/>
    <row r="22114" hidden="1"/>
    <row r="22115" hidden="1"/>
    <row r="22116" hidden="1"/>
    <row r="22117" hidden="1"/>
    <row r="22118" hidden="1"/>
    <row r="22119" hidden="1"/>
    <row r="22120" hidden="1"/>
    <row r="22121" hidden="1"/>
    <row r="22122" hidden="1"/>
    <row r="22123" hidden="1"/>
    <row r="22124" hidden="1"/>
    <row r="22125" hidden="1"/>
    <row r="22126" hidden="1"/>
    <row r="22127" hidden="1"/>
    <row r="22128" hidden="1"/>
    <row r="22129" hidden="1"/>
    <row r="22130" hidden="1"/>
    <row r="22131" hidden="1"/>
    <row r="22132" hidden="1"/>
    <row r="22133" hidden="1"/>
    <row r="22134" hidden="1"/>
    <row r="22135" hidden="1"/>
    <row r="22136" hidden="1"/>
    <row r="22137" hidden="1"/>
    <row r="22138" hidden="1"/>
    <row r="22139" hidden="1"/>
    <row r="22140" hidden="1"/>
    <row r="22141" hidden="1"/>
    <row r="22142" hidden="1"/>
    <row r="22143" hidden="1"/>
    <row r="22144" hidden="1"/>
    <row r="22145" hidden="1"/>
    <row r="22146" hidden="1"/>
    <row r="22147" hidden="1"/>
    <row r="22148" hidden="1"/>
    <row r="22149" hidden="1"/>
    <row r="22150" hidden="1"/>
    <row r="22151" hidden="1"/>
    <row r="22152" hidden="1"/>
    <row r="22153" hidden="1"/>
    <row r="22154" hidden="1"/>
    <row r="22155" hidden="1"/>
    <row r="22156" hidden="1"/>
    <row r="22157" hidden="1"/>
    <row r="22158" hidden="1"/>
    <row r="22159" hidden="1"/>
    <row r="22160" hidden="1"/>
    <row r="22161" hidden="1"/>
    <row r="22162" hidden="1"/>
    <row r="22163" hidden="1"/>
    <row r="22164" hidden="1"/>
    <row r="22165" hidden="1"/>
    <row r="22166" hidden="1"/>
    <row r="22167" hidden="1"/>
    <row r="22168" hidden="1"/>
    <row r="22169" hidden="1"/>
    <row r="22170" hidden="1"/>
    <row r="22171" hidden="1"/>
    <row r="22172" hidden="1"/>
    <row r="22173" hidden="1"/>
    <row r="22174" hidden="1"/>
    <row r="22175" hidden="1"/>
    <row r="22176" hidden="1"/>
    <row r="22177" hidden="1"/>
    <row r="22178" hidden="1"/>
    <row r="22179" hidden="1"/>
    <row r="22180" hidden="1"/>
    <row r="22181" hidden="1"/>
    <row r="22182" hidden="1"/>
    <row r="22183" hidden="1"/>
    <row r="22184" hidden="1"/>
    <row r="22185" hidden="1"/>
    <row r="22186" hidden="1"/>
    <row r="22187" hidden="1"/>
    <row r="22188" hidden="1"/>
    <row r="22189" hidden="1"/>
    <row r="22190" hidden="1"/>
    <row r="22191" hidden="1"/>
    <row r="22192" hidden="1"/>
    <row r="22193" hidden="1"/>
    <row r="22194" hidden="1"/>
    <row r="22195" hidden="1"/>
    <row r="22196" hidden="1"/>
    <row r="22197" hidden="1"/>
    <row r="22198" hidden="1"/>
    <row r="22199" hidden="1"/>
    <row r="22200" hidden="1"/>
    <row r="22201" hidden="1"/>
    <row r="22202" hidden="1"/>
    <row r="22203" hidden="1"/>
    <row r="22204" hidden="1"/>
    <row r="22205" hidden="1"/>
    <row r="22206" hidden="1"/>
    <row r="22207" hidden="1"/>
    <row r="22208" hidden="1"/>
    <row r="22209" hidden="1"/>
    <row r="22210" hidden="1"/>
    <row r="22211" hidden="1"/>
    <row r="22212" hidden="1"/>
    <row r="22213" hidden="1"/>
    <row r="22214" hidden="1"/>
    <row r="22215" hidden="1"/>
    <row r="22216" hidden="1"/>
    <row r="22217" hidden="1"/>
    <row r="22218" hidden="1"/>
    <row r="22219" hidden="1"/>
    <row r="22220" hidden="1"/>
    <row r="22221" hidden="1"/>
    <row r="22222" hidden="1"/>
    <row r="22223" hidden="1"/>
    <row r="22224" hidden="1"/>
    <row r="22225" hidden="1"/>
    <row r="22226" hidden="1"/>
    <row r="22227" hidden="1"/>
    <row r="22228" hidden="1"/>
    <row r="22229" hidden="1"/>
    <row r="22230" hidden="1"/>
    <row r="22231" hidden="1"/>
    <row r="22232" hidden="1"/>
    <row r="22233" hidden="1"/>
    <row r="22234" hidden="1"/>
    <row r="22235" hidden="1"/>
    <row r="22236" hidden="1"/>
    <row r="22237" hidden="1"/>
    <row r="22238" hidden="1"/>
    <row r="22239" hidden="1"/>
    <row r="22240" hidden="1"/>
    <row r="22241" hidden="1"/>
    <row r="22242" hidden="1"/>
    <row r="22243" hidden="1"/>
    <row r="22244" hidden="1"/>
    <row r="22245" hidden="1"/>
    <row r="22246" hidden="1"/>
    <row r="22247" hidden="1"/>
    <row r="22248" hidden="1"/>
    <row r="22249" hidden="1"/>
    <row r="22250" hidden="1"/>
    <row r="22251" hidden="1"/>
    <row r="22252" hidden="1"/>
    <row r="22253" hidden="1"/>
    <row r="22254" hidden="1"/>
    <row r="22255" hidden="1"/>
    <row r="22256" hidden="1"/>
    <row r="22257" hidden="1"/>
    <row r="22258" hidden="1"/>
    <row r="22259" hidden="1"/>
    <row r="22260" hidden="1"/>
    <row r="22261" hidden="1"/>
    <row r="22262" hidden="1"/>
    <row r="22263" hidden="1"/>
    <row r="22264" hidden="1"/>
    <row r="22265" hidden="1"/>
    <row r="22266" hidden="1"/>
    <row r="22267" hidden="1"/>
    <row r="22268" hidden="1"/>
    <row r="22269" hidden="1"/>
    <row r="22270" hidden="1"/>
    <row r="22271" hidden="1"/>
    <row r="22272" hidden="1"/>
    <row r="22273" hidden="1"/>
    <row r="22274" hidden="1"/>
    <row r="22275" hidden="1"/>
    <row r="22276" hidden="1"/>
    <row r="22277" hidden="1"/>
    <row r="22278" hidden="1"/>
    <row r="22279" hidden="1"/>
    <row r="22280" hidden="1"/>
    <row r="22281" hidden="1"/>
    <row r="22282" hidden="1"/>
    <row r="22283" hidden="1"/>
    <row r="22284" hidden="1"/>
    <row r="22285" hidden="1"/>
    <row r="22286" hidden="1"/>
    <row r="22287" hidden="1"/>
    <row r="22288" hidden="1"/>
    <row r="22289" hidden="1"/>
    <row r="22290" hidden="1"/>
    <row r="22291" hidden="1"/>
    <row r="22292" hidden="1"/>
    <row r="22293" hidden="1"/>
    <row r="22294" hidden="1"/>
    <row r="22295" hidden="1"/>
    <row r="22296" hidden="1"/>
    <row r="22297" hidden="1"/>
    <row r="22298" hidden="1"/>
    <row r="22299" hidden="1"/>
    <row r="22300" hidden="1"/>
    <row r="22301" hidden="1"/>
    <row r="22302" hidden="1"/>
    <row r="22303" hidden="1"/>
    <row r="22304" hidden="1"/>
    <row r="22305" hidden="1"/>
    <row r="22306" hidden="1"/>
    <row r="22307" hidden="1"/>
    <row r="22308" hidden="1"/>
    <row r="22309" hidden="1"/>
    <row r="22310" hidden="1"/>
    <row r="22311" hidden="1"/>
    <row r="22312" hidden="1"/>
    <row r="22313" hidden="1"/>
    <row r="22314" hidden="1"/>
    <row r="22315" hidden="1"/>
    <row r="22316" hidden="1"/>
    <row r="22317" hidden="1"/>
    <row r="22318" hidden="1"/>
    <row r="22319" hidden="1"/>
    <row r="22320" hidden="1"/>
    <row r="22321" hidden="1"/>
    <row r="22322" hidden="1"/>
    <row r="22323" hidden="1"/>
    <row r="22324" hidden="1"/>
    <row r="22325" hidden="1"/>
    <row r="22326" hidden="1"/>
    <row r="22327" hidden="1"/>
    <row r="22328" hidden="1"/>
    <row r="22329" hidden="1"/>
    <row r="22330" hidden="1"/>
    <row r="22331" hidden="1"/>
    <row r="22332" hidden="1"/>
    <row r="22333" hidden="1"/>
    <row r="22334" hidden="1"/>
    <row r="22335" hidden="1"/>
    <row r="22336" hidden="1"/>
    <row r="22337" hidden="1"/>
    <row r="22338" hidden="1"/>
    <row r="22339" hidden="1"/>
    <row r="22340" hidden="1"/>
    <row r="22341" hidden="1"/>
    <row r="22342" hidden="1"/>
    <row r="22343" hidden="1"/>
    <row r="22344" hidden="1"/>
    <row r="22345" hidden="1"/>
    <row r="22346" hidden="1"/>
    <row r="22347" hidden="1"/>
    <row r="22348" hidden="1"/>
    <row r="22349" hidden="1"/>
    <row r="22350" hidden="1"/>
    <row r="22351" hidden="1"/>
    <row r="22352" hidden="1"/>
    <row r="22353" hidden="1"/>
    <row r="22354" hidden="1"/>
    <row r="22355" hidden="1"/>
    <row r="22356" hidden="1"/>
    <row r="22357" hidden="1"/>
    <row r="22358" hidden="1"/>
    <row r="22359" hidden="1"/>
    <row r="22360" hidden="1"/>
    <row r="22361" hidden="1"/>
    <row r="22362" hidden="1"/>
    <row r="22363" hidden="1"/>
    <row r="22364" hidden="1"/>
    <row r="22365" hidden="1"/>
    <row r="22366" hidden="1"/>
    <row r="22367" hidden="1"/>
    <row r="22368" hidden="1"/>
    <row r="22369" hidden="1"/>
    <row r="22370" hidden="1"/>
    <row r="22371" hidden="1"/>
    <row r="22372" hidden="1"/>
    <row r="22373" hidden="1"/>
    <row r="22374" hidden="1"/>
    <row r="22375" hidden="1"/>
    <row r="22376" hidden="1"/>
    <row r="22377" hidden="1"/>
    <row r="22378" hidden="1"/>
    <row r="22379" hidden="1"/>
    <row r="22380" hidden="1"/>
    <row r="22381" hidden="1"/>
    <row r="22382" hidden="1"/>
    <row r="22383" hidden="1"/>
    <row r="22384" hidden="1"/>
    <row r="22385" hidden="1"/>
    <row r="22386" hidden="1"/>
    <row r="22387" hidden="1"/>
    <row r="22388" hidden="1"/>
    <row r="22389" hidden="1"/>
    <row r="22390" hidden="1"/>
    <row r="22391" hidden="1"/>
    <row r="22392" hidden="1"/>
    <row r="22393" hidden="1"/>
    <row r="22394" hidden="1"/>
    <row r="22395" hidden="1"/>
    <row r="22396" hidden="1"/>
    <row r="22397" hidden="1"/>
    <row r="22398" hidden="1"/>
    <row r="22399" hidden="1"/>
    <row r="22400" hidden="1"/>
    <row r="22401" hidden="1"/>
    <row r="22402" hidden="1"/>
    <row r="22403" hidden="1"/>
    <row r="22404" hidden="1"/>
    <row r="22405" hidden="1"/>
    <row r="22406" hidden="1"/>
    <row r="22407" hidden="1"/>
    <row r="22408" hidden="1"/>
    <row r="22409" hidden="1"/>
    <row r="22410" hidden="1"/>
    <row r="22411" hidden="1"/>
    <row r="22412" hidden="1"/>
    <row r="22413" hidden="1"/>
    <row r="22414" hidden="1"/>
    <row r="22415" hidden="1"/>
    <row r="22416" hidden="1"/>
    <row r="22417" hidden="1"/>
    <row r="22418" hidden="1"/>
    <row r="22419" hidden="1"/>
    <row r="22420" hidden="1"/>
    <row r="22421" hidden="1"/>
    <row r="22422" hidden="1"/>
    <row r="22423" hidden="1"/>
    <row r="22424" hidden="1"/>
    <row r="22425" hidden="1"/>
    <row r="22426" hidden="1"/>
    <row r="22427" hidden="1"/>
    <row r="22428" hidden="1"/>
    <row r="22429" hidden="1"/>
    <row r="22430" hidden="1"/>
    <row r="22431" hidden="1"/>
    <row r="22432" hidden="1"/>
    <row r="22433" hidden="1"/>
    <row r="22434" hidden="1"/>
    <row r="22435" hidden="1"/>
    <row r="22436" hidden="1"/>
    <row r="22437" hidden="1"/>
    <row r="22438" hidden="1"/>
    <row r="22439" hidden="1"/>
    <row r="22440" hidden="1"/>
    <row r="22441" hidden="1"/>
    <row r="22442" hidden="1"/>
    <row r="22443" hidden="1"/>
    <row r="22444" hidden="1"/>
    <row r="22445" hidden="1"/>
    <row r="22446" hidden="1"/>
    <row r="22447" hidden="1"/>
    <row r="22448" hidden="1"/>
    <row r="22449" hidden="1"/>
    <row r="22450" hidden="1"/>
    <row r="22451" hidden="1"/>
    <row r="22452" hidden="1"/>
    <row r="22453" hidden="1"/>
    <row r="22454" hidden="1"/>
    <row r="22455" hidden="1"/>
    <row r="22456" hidden="1"/>
    <row r="22457" hidden="1"/>
    <row r="22458" hidden="1"/>
    <row r="22459" hidden="1"/>
    <row r="22460" hidden="1"/>
    <row r="22461" hidden="1"/>
    <row r="22462" hidden="1"/>
    <row r="22463" hidden="1"/>
    <row r="22464" hidden="1"/>
    <row r="22465" hidden="1"/>
    <row r="22466" hidden="1"/>
    <row r="22467" hidden="1"/>
    <row r="22468" hidden="1"/>
    <row r="22469" hidden="1"/>
    <row r="22470" hidden="1"/>
    <row r="22471" hidden="1"/>
    <row r="22472" hidden="1"/>
    <row r="22473" hidden="1"/>
    <row r="22474" hidden="1"/>
    <row r="22475" hidden="1"/>
    <row r="22476" hidden="1"/>
    <row r="22477" hidden="1"/>
    <row r="22478" hidden="1"/>
    <row r="22479" hidden="1"/>
    <row r="22480" hidden="1"/>
    <row r="22481" hidden="1"/>
    <row r="22482" hidden="1"/>
    <row r="22483" hidden="1"/>
    <row r="22484" hidden="1"/>
    <row r="22485" hidden="1"/>
    <row r="22486" hidden="1"/>
    <row r="22487" hidden="1"/>
    <row r="22488" hidden="1"/>
    <row r="22489" hidden="1"/>
    <row r="22490" hidden="1"/>
    <row r="22491" hidden="1"/>
    <row r="22492" hidden="1"/>
    <row r="22493" hidden="1"/>
    <row r="22494" hidden="1"/>
    <row r="22495" hidden="1"/>
    <row r="22496" hidden="1"/>
    <row r="22497" hidden="1"/>
    <row r="22498" hidden="1"/>
    <row r="22499" hidden="1"/>
    <row r="22500" hidden="1"/>
    <row r="22501" hidden="1"/>
    <row r="22502" hidden="1"/>
    <row r="22503" hidden="1"/>
    <row r="22504" hidden="1"/>
    <row r="22505" hidden="1"/>
    <row r="22506" hidden="1"/>
    <row r="22507" hidden="1"/>
    <row r="22508" hidden="1"/>
    <row r="22509" hidden="1"/>
    <row r="22510" hidden="1"/>
    <row r="22511" hidden="1"/>
    <row r="22512" hidden="1"/>
    <row r="22513" hidden="1"/>
    <row r="22514" hidden="1"/>
    <row r="22515" hidden="1"/>
    <row r="22516" hidden="1"/>
    <row r="22517" hidden="1"/>
    <row r="22518" hidden="1"/>
    <row r="22519" hidden="1"/>
    <row r="22520" hidden="1"/>
    <row r="22521" hidden="1"/>
    <row r="22522" hidden="1"/>
    <row r="22523" hidden="1"/>
    <row r="22524" hidden="1"/>
    <row r="22525" hidden="1"/>
    <row r="22526" hidden="1"/>
    <row r="22527" hidden="1"/>
    <row r="22528" hidden="1"/>
    <row r="22529" hidden="1"/>
    <row r="22530" hidden="1"/>
    <row r="22531" hidden="1"/>
    <row r="22532" hidden="1"/>
    <row r="22533" hidden="1"/>
    <row r="22534" hidden="1"/>
    <row r="22535" hidden="1"/>
    <row r="22536" hidden="1"/>
    <row r="22537" hidden="1"/>
    <row r="22538" hidden="1"/>
    <row r="22539" hidden="1"/>
    <row r="22540" hidden="1"/>
    <row r="22541" hidden="1"/>
    <row r="22542" hidden="1"/>
    <row r="22543" hidden="1"/>
    <row r="22544" hidden="1"/>
    <row r="22545" hidden="1"/>
    <row r="22546" hidden="1"/>
    <row r="22547" hidden="1"/>
    <row r="22548" hidden="1"/>
    <row r="22549" hidden="1"/>
    <row r="22550" hidden="1"/>
    <row r="22551" hidden="1"/>
    <row r="22552" hidden="1"/>
    <row r="22553" hidden="1"/>
    <row r="22554" hidden="1"/>
    <row r="22555" hidden="1"/>
    <row r="22556" hidden="1"/>
    <row r="22557" hidden="1"/>
    <row r="22558" hidden="1"/>
    <row r="22559" hidden="1"/>
    <row r="22560" hidden="1"/>
    <row r="22561" hidden="1"/>
    <row r="22562" hidden="1"/>
    <row r="22563" hidden="1"/>
    <row r="22564" hidden="1"/>
    <row r="22565" hidden="1"/>
    <row r="22566" hidden="1"/>
    <row r="22567" hidden="1"/>
    <row r="22568" hidden="1"/>
    <row r="22569" hidden="1"/>
    <row r="22570" hidden="1"/>
    <row r="22571" hidden="1"/>
    <row r="22572" hidden="1"/>
    <row r="22573" hidden="1"/>
    <row r="22574" hidden="1"/>
    <row r="22575" hidden="1"/>
    <row r="22576" hidden="1"/>
    <row r="22577" hidden="1"/>
    <row r="22578" hidden="1"/>
    <row r="22579" hidden="1"/>
    <row r="22580" hidden="1"/>
    <row r="22581" hidden="1"/>
    <row r="22582" hidden="1"/>
    <row r="22583" hidden="1"/>
    <row r="22584" hidden="1"/>
    <row r="22585" hidden="1"/>
    <row r="22586" hidden="1"/>
    <row r="22587" hidden="1"/>
    <row r="22588" hidden="1"/>
    <row r="22589" hidden="1"/>
    <row r="22590" hidden="1"/>
    <row r="22591" hidden="1"/>
    <row r="22592" hidden="1"/>
    <row r="22593" hidden="1"/>
    <row r="22594" hidden="1"/>
    <row r="22595" hidden="1"/>
    <row r="22596" hidden="1"/>
    <row r="22597" hidden="1"/>
    <row r="22598" hidden="1"/>
    <row r="22599" hidden="1"/>
    <row r="22600" hidden="1"/>
    <row r="22601" hidden="1"/>
    <row r="22602" hidden="1"/>
    <row r="22603" hidden="1"/>
    <row r="22604" hidden="1"/>
    <row r="22605" hidden="1"/>
    <row r="22606" hidden="1"/>
    <row r="22607" hidden="1"/>
    <row r="22608" hidden="1"/>
    <row r="22609" hidden="1"/>
    <row r="22610" hidden="1"/>
    <row r="22611" hidden="1"/>
    <row r="22612" hidden="1"/>
    <row r="22613" hidden="1"/>
    <row r="22614" hidden="1"/>
    <row r="22615" hidden="1"/>
    <row r="22616" hidden="1"/>
    <row r="22617" hidden="1"/>
    <row r="22618" hidden="1"/>
    <row r="22619" hidden="1"/>
    <row r="22620" hidden="1"/>
    <row r="22621" hidden="1"/>
    <row r="22622" hidden="1"/>
    <row r="22623" hidden="1"/>
    <row r="22624" hidden="1"/>
    <row r="22625" hidden="1"/>
    <row r="22626" hidden="1"/>
    <row r="22627" hidden="1"/>
    <row r="22628" hidden="1"/>
    <row r="22629" hidden="1"/>
    <row r="22630" hidden="1"/>
    <row r="22631" hidden="1"/>
    <row r="22632" hidden="1"/>
    <row r="22633" hidden="1"/>
    <row r="22634" hidden="1"/>
    <row r="22635" hidden="1"/>
    <row r="22636" hidden="1"/>
    <row r="22637" hidden="1"/>
    <row r="22638" hidden="1"/>
    <row r="22639" hidden="1"/>
    <row r="22640" hidden="1"/>
    <row r="22641" hidden="1"/>
    <row r="22642" hidden="1"/>
    <row r="22643" hidden="1"/>
    <row r="22644" hidden="1"/>
    <row r="22645" hidden="1"/>
    <row r="22646" hidden="1"/>
    <row r="22647" hidden="1"/>
    <row r="22648" hidden="1"/>
    <row r="22649" hidden="1"/>
    <row r="22650" hidden="1"/>
    <row r="22651" hidden="1"/>
    <row r="22652" hidden="1"/>
    <row r="22653" hidden="1"/>
    <row r="22654" hidden="1"/>
    <row r="22655" hidden="1"/>
    <row r="22656" hidden="1"/>
    <row r="22657" hidden="1"/>
    <row r="22658" hidden="1"/>
    <row r="22659" hidden="1"/>
    <row r="22660" hidden="1"/>
    <row r="22661" hidden="1"/>
    <row r="22662" hidden="1"/>
    <row r="22663" hidden="1"/>
    <row r="22664" hidden="1"/>
    <row r="22665" hidden="1"/>
    <row r="22666" hidden="1"/>
    <row r="22667" hidden="1"/>
    <row r="22668" hidden="1"/>
    <row r="22669" hidden="1"/>
    <row r="22670" hidden="1"/>
    <row r="22671" hidden="1"/>
    <row r="22672" hidden="1"/>
    <row r="22673" hidden="1"/>
    <row r="22674" hidden="1"/>
    <row r="22675" hidden="1"/>
    <row r="22676" hidden="1"/>
    <row r="22677" hidden="1"/>
    <row r="22678" hidden="1"/>
    <row r="22679" hidden="1"/>
    <row r="22680" hidden="1"/>
    <row r="22681" hidden="1"/>
    <row r="22682" hidden="1"/>
    <row r="22683" hidden="1"/>
    <row r="22684" hidden="1"/>
    <row r="22685" hidden="1"/>
    <row r="22686" hidden="1"/>
    <row r="22687" hidden="1"/>
    <row r="22688" hidden="1"/>
    <row r="22689" hidden="1"/>
    <row r="22690" hidden="1"/>
    <row r="22691" hidden="1"/>
    <row r="22692" hidden="1"/>
    <row r="22693" hidden="1"/>
    <row r="22694" hidden="1"/>
    <row r="22695" hidden="1"/>
    <row r="22696" hidden="1"/>
    <row r="22697" hidden="1"/>
    <row r="22698" hidden="1"/>
    <row r="22699" hidden="1"/>
    <row r="22700" hidden="1"/>
    <row r="22701" hidden="1"/>
    <row r="22702" hidden="1"/>
    <row r="22703" hidden="1"/>
    <row r="22704" hidden="1"/>
    <row r="22705" hidden="1"/>
    <row r="22706" hidden="1"/>
    <row r="22707" hidden="1"/>
    <row r="22708" hidden="1"/>
    <row r="22709" hidden="1"/>
    <row r="22710" hidden="1"/>
    <row r="22711" hidden="1"/>
    <row r="22712" hidden="1"/>
    <row r="22713" hidden="1"/>
    <row r="22714" hidden="1"/>
    <row r="22715" hidden="1"/>
    <row r="22716" hidden="1"/>
    <row r="22717" hidden="1"/>
    <row r="22718" hidden="1"/>
    <row r="22719" hidden="1"/>
    <row r="22720" hidden="1"/>
    <row r="22721" hidden="1"/>
    <row r="22722" hidden="1"/>
    <row r="22723" hidden="1"/>
    <row r="22724" hidden="1"/>
    <row r="22725" hidden="1"/>
    <row r="22726" hidden="1"/>
    <row r="22727" hidden="1"/>
    <row r="22728" hidden="1"/>
    <row r="22729" hidden="1"/>
    <row r="22730" hidden="1"/>
    <row r="22731" hidden="1"/>
    <row r="22732" hidden="1"/>
    <row r="22733" hidden="1"/>
    <row r="22734" hidden="1"/>
    <row r="22735" hidden="1"/>
    <row r="22736" hidden="1"/>
    <row r="22737" hidden="1"/>
    <row r="22738" hidden="1"/>
    <row r="22739" hidden="1"/>
    <row r="22740" hidden="1"/>
    <row r="22741" hidden="1"/>
    <row r="22742" hidden="1"/>
    <row r="22743" hidden="1"/>
    <row r="22744" hidden="1"/>
    <row r="22745" hidden="1"/>
    <row r="22746" hidden="1"/>
    <row r="22747" hidden="1"/>
    <row r="22748" hidden="1"/>
    <row r="22749" hidden="1"/>
    <row r="22750" hidden="1"/>
    <row r="22751" hidden="1"/>
    <row r="22752" hidden="1"/>
    <row r="22753" hidden="1"/>
    <row r="22754" hidden="1"/>
    <row r="22755" hidden="1"/>
    <row r="22756" hidden="1"/>
    <row r="22757" hidden="1"/>
    <row r="22758" hidden="1"/>
    <row r="22759" hidden="1"/>
    <row r="22760" hidden="1"/>
    <row r="22761" hidden="1"/>
    <row r="22762" hidden="1"/>
    <row r="22763" hidden="1"/>
    <row r="22764" hidden="1"/>
    <row r="22765" hidden="1"/>
    <row r="22766" hidden="1"/>
    <row r="22767" hidden="1"/>
    <row r="22768" hidden="1"/>
    <row r="22769" hidden="1"/>
    <row r="22770" hidden="1"/>
    <row r="22771" hidden="1"/>
    <row r="22772" hidden="1"/>
    <row r="22773" hidden="1"/>
    <row r="22774" hidden="1"/>
    <row r="22775" hidden="1"/>
    <row r="22776" hidden="1"/>
    <row r="22777" hidden="1"/>
    <row r="22778" hidden="1"/>
    <row r="22779" hidden="1"/>
    <row r="22780" hidden="1"/>
    <row r="22781" hidden="1"/>
    <row r="22782" hidden="1"/>
    <row r="22783" hidden="1"/>
    <row r="22784" hidden="1"/>
    <row r="22785" hidden="1"/>
    <row r="22786" hidden="1"/>
    <row r="22787" hidden="1"/>
    <row r="22788" hidden="1"/>
    <row r="22789" hidden="1"/>
    <row r="22790" hidden="1"/>
    <row r="22791" hidden="1"/>
    <row r="22792" hidden="1"/>
    <row r="22793" hidden="1"/>
    <row r="22794" hidden="1"/>
    <row r="22795" hidden="1"/>
    <row r="22796" hidden="1"/>
    <row r="22797" hidden="1"/>
    <row r="22798" hidden="1"/>
    <row r="22799" hidden="1"/>
    <row r="22800" hidden="1"/>
    <row r="22801" hidden="1"/>
    <row r="22802" hidden="1"/>
    <row r="22803" hidden="1"/>
    <row r="22804" hidden="1"/>
    <row r="22805" hidden="1"/>
    <row r="22806" hidden="1"/>
    <row r="22807" hidden="1"/>
    <row r="22808" hidden="1"/>
    <row r="22809" hidden="1"/>
    <row r="22810" hidden="1"/>
    <row r="22811" hidden="1"/>
    <row r="22812" hidden="1"/>
    <row r="22813" hidden="1"/>
    <row r="22814" hidden="1"/>
    <row r="22815" hidden="1"/>
    <row r="22816" hidden="1"/>
    <row r="22817" hidden="1"/>
    <row r="22818" hidden="1"/>
    <row r="22819" hidden="1"/>
    <row r="22820" hidden="1"/>
    <row r="22821" hidden="1"/>
    <row r="22822" hidden="1"/>
    <row r="22823" hidden="1"/>
    <row r="22824" hidden="1"/>
    <row r="22825" hidden="1"/>
    <row r="22826" hidden="1"/>
    <row r="22827" hidden="1"/>
    <row r="22828" hidden="1"/>
    <row r="22829" hidden="1"/>
    <row r="22830" hidden="1"/>
    <row r="22831" hidden="1"/>
    <row r="22832" hidden="1"/>
    <row r="22833" hidden="1"/>
    <row r="22834" hidden="1"/>
    <row r="22835" hidden="1"/>
    <row r="22836" hidden="1"/>
    <row r="22837" hidden="1"/>
    <row r="22838" hidden="1"/>
    <row r="22839" hidden="1"/>
    <row r="22840" hidden="1"/>
    <row r="22841" hidden="1"/>
    <row r="22842" hidden="1"/>
    <row r="22843" hidden="1"/>
    <row r="22844" hidden="1"/>
    <row r="22845" hidden="1"/>
    <row r="22846" hidden="1"/>
    <row r="22847" hidden="1"/>
    <row r="22848" hidden="1"/>
    <row r="22849" hidden="1"/>
    <row r="22850" hidden="1"/>
    <row r="22851" hidden="1"/>
    <row r="22852" hidden="1"/>
    <row r="22853" hidden="1"/>
    <row r="22854" hidden="1"/>
    <row r="22855" hidden="1"/>
    <row r="22856" hidden="1"/>
    <row r="22857" hidden="1"/>
    <row r="22858" hidden="1"/>
    <row r="22859" hidden="1"/>
    <row r="22860" hidden="1"/>
    <row r="22861" hidden="1"/>
    <row r="22862" hidden="1"/>
    <row r="22863" hidden="1"/>
    <row r="22864" hidden="1"/>
    <row r="22865" hidden="1"/>
    <row r="22866" hidden="1"/>
    <row r="22867" hidden="1"/>
    <row r="22868" hidden="1"/>
    <row r="22869" hidden="1"/>
    <row r="22870" hidden="1"/>
    <row r="22871" hidden="1"/>
    <row r="22872" hidden="1"/>
    <row r="22873" hidden="1"/>
    <row r="22874" hidden="1"/>
    <row r="22875" hidden="1"/>
    <row r="22876" hidden="1"/>
    <row r="22877" hidden="1"/>
    <row r="22878" hidden="1"/>
    <row r="22879" hidden="1"/>
    <row r="22880" hidden="1"/>
    <row r="22881" hidden="1"/>
    <row r="22882" hidden="1"/>
    <row r="22883" hidden="1"/>
    <row r="22884" hidden="1"/>
    <row r="22885" hidden="1"/>
    <row r="22886" hidden="1"/>
    <row r="22887" hidden="1"/>
    <row r="22888" hidden="1"/>
    <row r="22889" hidden="1"/>
    <row r="22890" hidden="1"/>
    <row r="22891" hidden="1"/>
    <row r="22892" hidden="1"/>
    <row r="22893" hidden="1"/>
    <row r="22894" hidden="1"/>
    <row r="22895" hidden="1"/>
    <row r="22896" hidden="1"/>
    <row r="22897" hidden="1"/>
    <row r="22898" hidden="1"/>
    <row r="22899" hidden="1"/>
    <row r="22900" hidden="1"/>
    <row r="22901" hidden="1"/>
    <row r="22902" hidden="1"/>
    <row r="22903" hidden="1"/>
    <row r="22904" hidden="1"/>
    <row r="22905" hidden="1"/>
    <row r="22906" hidden="1"/>
    <row r="22907" hidden="1"/>
    <row r="22908" hidden="1"/>
    <row r="22909" hidden="1"/>
    <row r="22910" hidden="1"/>
    <row r="22911" hidden="1"/>
    <row r="22912" hidden="1"/>
    <row r="22913" hidden="1"/>
    <row r="22914" hidden="1"/>
    <row r="22915" hidden="1"/>
    <row r="22916" hidden="1"/>
    <row r="22917" hidden="1"/>
    <row r="22918" hidden="1"/>
    <row r="22919" hidden="1"/>
    <row r="22920" hidden="1"/>
    <row r="22921" hidden="1"/>
    <row r="22922" hidden="1"/>
    <row r="22923" hidden="1"/>
    <row r="22924" hidden="1"/>
    <row r="22925" hidden="1"/>
    <row r="22926" hidden="1"/>
    <row r="22927" hidden="1"/>
    <row r="22928" hidden="1"/>
    <row r="22929" hidden="1"/>
    <row r="22930" hidden="1"/>
    <row r="22931" hidden="1"/>
    <row r="22932" hidden="1"/>
    <row r="22933" hidden="1"/>
    <row r="22934" hidden="1"/>
    <row r="22935" hidden="1"/>
    <row r="22936" hidden="1"/>
    <row r="22937" hidden="1"/>
    <row r="22938" hidden="1"/>
    <row r="22939" hidden="1"/>
    <row r="22940" hidden="1"/>
    <row r="22941" hidden="1"/>
    <row r="22942" hidden="1"/>
    <row r="22943" hidden="1"/>
    <row r="22944" hidden="1"/>
    <row r="22945" hidden="1"/>
    <row r="22946" hidden="1"/>
    <row r="22947" hidden="1"/>
    <row r="22948" hidden="1"/>
    <row r="22949" hidden="1"/>
    <row r="22950" hidden="1"/>
    <row r="22951" hidden="1"/>
    <row r="22952" hidden="1"/>
    <row r="22953" hidden="1"/>
    <row r="22954" hidden="1"/>
    <row r="22955" hidden="1"/>
    <row r="22956" hidden="1"/>
    <row r="22957" hidden="1"/>
    <row r="22958" hidden="1"/>
    <row r="22959" hidden="1"/>
    <row r="22960" hidden="1"/>
    <row r="22961" hidden="1"/>
    <row r="22962" hidden="1"/>
    <row r="22963" hidden="1"/>
    <row r="22964" hidden="1"/>
    <row r="22965" hidden="1"/>
    <row r="22966" hidden="1"/>
    <row r="22967" hidden="1"/>
    <row r="22968" hidden="1"/>
    <row r="22969" hidden="1"/>
    <row r="22970" hidden="1"/>
    <row r="22971" hidden="1"/>
    <row r="22972" hidden="1"/>
    <row r="22973" hidden="1"/>
    <row r="22974" hidden="1"/>
    <row r="22975" hidden="1"/>
    <row r="22976" hidden="1"/>
    <row r="22977" hidden="1"/>
    <row r="22978" hidden="1"/>
    <row r="22979" hidden="1"/>
    <row r="22980" hidden="1"/>
    <row r="22981" hidden="1"/>
    <row r="22982" hidden="1"/>
    <row r="22983" hidden="1"/>
    <row r="22984" hidden="1"/>
    <row r="22985" hidden="1"/>
    <row r="22986" hidden="1"/>
    <row r="22987" hidden="1"/>
    <row r="22988" hidden="1"/>
    <row r="22989" hidden="1"/>
    <row r="22990" hidden="1"/>
    <row r="22991" hidden="1"/>
    <row r="22992" hidden="1"/>
    <row r="22993" hidden="1"/>
    <row r="22994" hidden="1"/>
    <row r="22995" hidden="1"/>
    <row r="22996" hidden="1"/>
    <row r="22997" hidden="1"/>
    <row r="22998" hidden="1"/>
    <row r="22999" hidden="1"/>
    <row r="23000" hidden="1"/>
    <row r="23001" hidden="1"/>
    <row r="23002" hidden="1"/>
    <row r="23003" hidden="1"/>
    <row r="23004" hidden="1"/>
    <row r="23005" hidden="1"/>
    <row r="23006" hidden="1"/>
    <row r="23007" hidden="1"/>
    <row r="23008" hidden="1"/>
    <row r="23009" hidden="1"/>
    <row r="23010" hidden="1"/>
    <row r="23011" hidden="1"/>
    <row r="23012" hidden="1"/>
    <row r="23013" hidden="1"/>
    <row r="23014" hidden="1"/>
    <row r="23015" hidden="1"/>
    <row r="23016" hidden="1"/>
    <row r="23017" hidden="1"/>
    <row r="23018" hidden="1"/>
    <row r="23019" hidden="1"/>
    <row r="23020" hidden="1"/>
    <row r="23021" hidden="1"/>
    <row r="23022" hidden="1"/>
    <row r="23023" hidden="1"/>
    <row r="23024" hidden="1"/>
    <row r="23025" hidden="1"/>
    <row r="23026" hidden="1"/>
    <row r="23027" hidden="1"/>
    <row r="23028" hidden="1"/>
    <row r="23029" hidden="1"/>
    <row r="23030" hidden="1"/>
    <row r="23031" hidden="1"/>
    <row r="23032" hidden="1"/>
    <row r="23033" hidden="1"/>
    <row r="23034" hidden="1"/>
    <row r="23035" hidden="1"/>
    <row r="23036" hidden="1"/>
    <row r="23037" hidden="1"/>
    <row r="23038" hidden="1"/>
    <row r="23039" hidden="1"/>
    <row r="23040" hidden="1"/>
    <row r="23041" hidden="1"/>
    <row r="23042" hidden="1"/>
    <row r="23043" hidden="1"/>
    <row r="23044" hidden="1"/>
    <row r="23045" hidden="1"/>
    <row r="23046" hidden="1"/>
    <row r="23047" hidden="1"/>
    <row r="23048" hidden="1"/>
    <row r="23049" hidden="1"/>
    <row r="23050" hidden="1"/>
    <row r="23051" hidden="1"/>
    <row r="23052" hidden="1"/>
    <row r="23053" hidden="1"/>
    <row r="23054" hidden="1"/>
    <row r="23055" hidden="1"/>
    <row r="23056" hidden="1"/>
    <row r="23057" hidden="1"/>
    <row r="23058" hidden="1"/>
    <row r="23059" hidden="1"/>
    <row r="23060" hidden="1"/>
    <row r="23061" hidden="1"/>
    <row r="23062" hidden="1"/>
    <row r="23063" hidden="1"/>
    <row r="23064" hidden="1"/>
    <row r="23065" hidden="1"/>
    <row r="23066" hidden="1"/>
    <row r="23067" hidden="1"/>
    <row r="23068" hidden="1"/>
    <row r="23069" hidden="1"/>
    <row r="23070" hidden="1"/>
    <row r="23071" hidden="1"/>
    <row r="23072" hidden="1"/>
    <row r="23073" hidden="1"/>
    <row r="23074" hidden="1"/>
    <row r="23075" hidden="1"/>
    <row r="23076" hidden="1"/>
    <row r="23077" hidden="1"/>
    <row r="23078" hidden="1"/>
    <row r="23079" hidden="1"/>
    <row r="23080" hidden="1"/>
    <row r="23081" hidden="1"/>
    <row r="23082" hidden="1"/>
    <row r="23083" hidden="1"/>
    <row r="23084" hidden="1"/>
    <row r="23085" hidden="1"/>
    <row r="23086" hidden="1"/>
    <row r="23087" hidden="1"/>
    <row r="23088" hidden="1"/>
    <row r="23089" hidden="1"/>
    <row r="23090" hidden="1"/>
    <row r="23091" hidden="1"/>
    <row r="23092" hidden="1"/>
    <row r="23093" hidden="1"/>
    <row r="23094" hidden="1"/>
    <row r="23095" hidden="1"/>
    <row r="23096" hidden="1"/>
    <row r="23097" hidden="1"/>
    <row r="23098" hidden="1"/>
    <row r="23099" hidden="1"/>
    <row r="23100" hidden="1"/>
    <row r="23101" hidden="1"/>
    <row r="23102" hidden="1"/>
    <row r="23103" hidden="1"/>
    <row r="23104" hidden="1"/>
    <row r="23105" hidden="1"/>
    <row r="23106" hidden="1"/>
    <row r="23107" hidden="1"/>
    <row r="23108" hidden="1"/>
    <row r="23109" hidden="1"/>
    <row r="23110" hidden="1"/>
    <row r="23111" hidden="1"/>
    <row r="23112" hidden="1"/>
    <row r="23113" hidden="1"/>
    <row r="23114" hidden="1"/>
    <row r="23115" hidden="1"/>
    <row r="23116" hidden="1"/>
    <row r="23117" hidden="1"/>
    <row r="23118" hidden="1"/>
    <row r="23119" hidden="1"/>
    <row r="23120" hidden="1"/>
    <row r="23121" hidden="1"/>
    <row r="23122" hidden="1"/>
    <row r="23123" hidden="1"/>
    <row r="23124" hidden="1"/>
    <row r="23125" hidden="1"/>
    <row r="23126" hidden="1"/>
    <row r="23127" hidden="1"/>
    <row r="23128" hidden="1"/>
    <row r="23129" hidden="1"/>
    <row r="23130" hidden="1"/>
    <row r="23131" hidden="1"/>
    <row r="23132" hidden="1"/>
    <row r="23133" hidden="1"/>
    <row r="23134" hidden="1"/>
    <row r="23135" hidden="1"/>
    <row r="23136" hidden="1"/>
    <row r="23137" hidden="1"/>
    <row r="23138" hidden="1"/>
    <row r="23139" hidden="1"/>
    <row r="23140" hidden="1"/>
    <row r="23141" hidden="1"/>
    <row r="23142" hidden="1"/>
    <row r="23143" hidden="1"/>
    <row r="23144" hidden="1"/>
    <row r="23145" hidden="1"/>
    <row r="23146" hidden="1"/>
    <row r="23147" hidden="1"/>
    <row r="23148" hidden="1"/>
    <row r="23149" hidden="1"/>
    <row r="23150" hidden="1"/>
    <row r="23151" hidden="1"/>
    <row r="23152" hidden="1"/>
    <row r="23153" hidden="1"/>
    <row r="23154" hidden="1"/>
    <row r="23155" hidden="1"/>
    <row r="23156" hidden="1"/>
    <row r="23157" hidden="1"/>
    <row r="23158" hidden="1"/>
    <row r="23159" hidden="1"/>
    <row r="23160" hidden="1"/>
    <row r="23161" hidden="1"/>
    <row r="23162" hidden="1"/>
    <row r="23163" hidden="1"/>
    <row r="23164" hidden="1"/>
    <row r="23165" hidden="1"/>
    <row r="23166" hidden="1"/>
    <row r="23167" hidden="1"/>
    <row r="23168" hidden="1"/>
    <row r="23169" hidden="1"/>
    <row r="23170" hidden="1"/>
    <row r="23171" hidden="1"/>
    <row r="23172" hidden="1"/>
    <row r="23173" hidden="1"/>
    <row r="23174" hidden="1"/>
    <row r="23175" hidden="1"/>
    <row r="23176" hidden="1"/>
    <row r="23177" hidden="1"/>
    <row r="23178" hidden="1"/>
    <row r="23179" hidden="1"/>
    <row r="23180" hidden="1"/>
    <row r="23181" hidden="1"/>
    <row r="23182" hidden="1"/>
    <row r="23183" hidden="1"/>
    <row r="23184" hidden="1"/>
    <row r="23185" hidden="1"/>
    <row r="23186" hidden="1"/>
    <row r="23187" hidden="1"/>
    <row r="23188" hidden="1"/>
    <row r="23189" hidden="1"/>
    <row r="23190" hidden="1"/>
    <row r="23191" hidden="1"/>
    <row r="23192" hidden="1"/>
    <row r="23193" hidden="1"/>
    <row r="23194" hidden="1"/>
    <row r="23195" hidden="1"/>
    <row r="23196" hidden="1"/>
    <row r="23197" hidden="1"/>
    <row r="23198" hidden="1"/>
    <row r="23199" hidden="1"/>
    <row r="23200" hidden="1"/>
    <row r="23201" hidden="1"/>
    <row r="23202" hidden="1"/>
    <row r="23203" hidden="1"/>
    <row r="23204" hidden="1"/>
    <row r="23205" hidden="1"/>
    <row r="23206" hidden="1"/>
    <row r="23207" hidden="1"/>
    <row r="23208" hidden="1"/>
    <row r="23209" hidden="1"/>
    <row r="23210" hidden="1"/>
    <row r="23211" hidden="1"/>
    <row r="23212" hidden="1"/>
    <row r="23213" hidden="1"/>
    <row r="23214" hidden="1"/>
    <row r="23215" hidden="1"/>
    <row r="23216" hidden="1"/>
    <row r="23217" hidden="1"/>
    <row r="23218" hidden="1"/>
    <row r="23219" hidden="1"/>
    <row r="23220" hidden="1"/>
    <row r="23221" hidden="1"/>
    <row r="23222" hidden="1"/>
    <row r="23223" hidden="1"/>
    <row r="23224" hidden="1"/>
    <row r="23225" hidden="1"/>
    <row r="23226" hidden="1"/>
    <row r="23227" hidden="1"/>
    <row r="23228" hidden="1"/>
    <row r="23229" hidden="1"/>
    <row r="23230" hidden="1"/>
    <row r="23231" hidden="1"/>
    <row r="23232" hidden="1"/>
    <row r="23233" hidden="1"/>
    <row r="23234" hidden="1"/>
    <row r="23235" hidden="1"/>
    <row r="23236" hidden="1"/>
    <row r="23237" hidden="1"/>
    <row r="23238" hidden="1"/>
    <row r="23239" hidden="1"/>
    <row r="23240" hidden="1"/>
    <row r="23241" hidden="1"/>
    <row r="23242" hidden="1"/>
    <row r="23243" hidden="1"/>
    <row r="23244" hidden="1"/>
    <row r="23245" hidden="1"/>
    <row r="23246" hidden="1"/>
    <row r="23247" hidden="1"/>
    <row r="23248" hidden="1"/>
    <row r="23249" hidden="1"/>
    <row r="23250" hidden="1"/>
    <row r="23251" hidden="1"/>
    <row r="23252" hidden="1"/>
    <row r="23253" hidden="1"/>
    <row r="23254" hidden="1"/>
    <row r="23255" hidden="1"/>
    <row r="23256" hidden="1"/>
    <row r="23257" hidden="1"/>
    <row r="23258" hidden="1"/>
    <row r="23259" hidden="1"/>
    <row r="23260" hidden="1"/>
    <row r="23261" hidden="1"/>
    <row r="23262" hidden="1"/>
    <row r="23263" hidden="1"/>
    <row r="23264" hidden="1"/>
    <row r="23265" hidden="1"/>
    <row r="23266" hidden="1"/>
    <row r="23267" hidden="1"/>
    <row r="23268" hidden="1"/>
    <row r="23269" hidden="1"/>
    <row r="23270" hidden="1"/>
    <row r="23271" hidden="1"/>
    <row r="23272" hidden="1"/>
    <row r="23273" hidden="1"/>
    <row r="23274" hidden="1"/>
    <row r="23275" hidden="1"/>
    <row r="23276" hidden="1"/>
    <row r="23277" hidden="1"/>
    <row r="23278" hidden="1"/>
    <row r="23279" hidden="1"/>
    <row r="23280" hidden="1"/>
    <row r="23281" hidden="1"/>
    <row r="23282" hidden="1"/>
    <row r="23283" hidden="1"/>
    <row r="23284" hidden="1"/>
    <row r="23285" hidden="1"/>
    <row r="23286" hidden="1"/>
    <row r="23287" hidden="1"/>
    <row r="23288" hidden="1"/>
    <row r="23289" hidden="1"/>
    <row r="23290" hidden="1"/>
    <row r="23291" hidden="1"/>
    <row r="23292" hidden="1"/>
    <row r="23293" hidden="1"/>
    <row r="23294" hidden="1"/>
    <row r="23295" hidden="1"/>
    <row r="23296" hidden="1"/>
    <row r="23297" hidden="1"/>
    <row r="23298" hidden="1"/>
    <row r="23299" hidden="1"/>
    <row r="23300" hidden="1"/>
    <row r="23301" hidden="1"/>
    <row r="23302" hidden="1"/>
    <row r="23303" hidden="1"/>
    <row r="23304" hidden="1"/>
    <row r="23305" hidden="1"/>
    <row r="23306" hidden="1"/>
    <row r="23307" hidden="1"/>
    <row r="23308" hidden="1"/>
    <row r="23309" hidden="1"/>
    <row r="23310" hidden="1"/>
    <row r="23311" hidden="1"/>
    <row r="23312" hidden="1"/>
    <row r="23313" hidden="1"/>
    <row r="23314" hidden="1"/>
    <row r="23315" hidden="1"/>
    <row r="23316" hidden="1"/>
    <row r="23317" hidden="1"/>
    <row r="23318" hidden="1"/>
    <row r="23319" hidden="1"/>
    <row r="23320" hidden="1"/>
    <row r="23321" hidden="1"/>
    <row r="23322" hidden="1"/>
    <row r="23323" hidden="1"/>
    <row r="23324" hidden="1"/>
    <row r="23325" hidden="1"/>
    <row r="23326" hidden="1"/>
    <row r="23327" hidden="1"/>
    <row r="23328" hidden="1"/>
    <row r="23329" hidden="1"/>
    <row r="23330" hidden="1"/>
    <row r="23331" hidden="1"/>
    <row r="23332" hidden="1"/>
    <row r="23333" hidden="1"/>
    <row r="23334" hidden="1"/>
    <row r="23335" hidden="1"/>
    <row r="23336" hidden="1"/>
    <row r="23337" hidden="1"/>
    <row r="23338" hidden="1"/>
    <row r="23339" hidden="1"/>
    <row r="23340" hidden="1"/>
    <row r="23341" hidden="1"/>
    <row r="23342" hidden="1"/>
    <row r="23343" hidden="1"/>
    <row r="23344" hidden="1"/>
    <row r="23345" hidden="1"/>
    <row r="23346" hidden="1"/>
    <row r="23347" hidden="1"/>
    <row r="23348" hidden="1"/>
    <row r="23349" hidden="1"/>
    <row r="23350" hidden="1"/>
    <row r="23351" hidden="1"/>
    <row r="23352" hidden="1"/>
    <row r="23353" hidden="1"/>
    <row r="23354" hidden="1"/>
    <row r="23355" hidden="1"/>
    <row r="23356" hidden="1"/>
    <row r="23357" hidden="1"/>
    <row r="23358" hidden="1"/>
    <row r="23359" hidden="1"/>
    <row r="23360" hidden="1"/>
    <row r="23361" hidden="1"/>
    <row r="23362" hidden="1"/>
    <row r="23363" hidden="1"/>
    <row r="23364" hidden="1"/>
    <row r="23365" hidden="1"/>
    <row r="23366" hidden="1"/>
    <row r="23367" hidden="1"/>
    <row r="23368" hidden="1"/>
    <row r="23369" hidden="1"/>
    <row r="23370" hidden="1"/>
    <row r="23371" hidden="1"/>
    <row r="23372" hidden="1"/>
    <row r="23373" hidden="1"/>
    <row r="23374" hidden="1"/>
    <row r="23375" hidden="1"/>
    <row r="23376" hidden="1"/>
    <row r="23377" hidden="1"/>
    <row r="23378" hidden="1"/>
    <row r="23379" hidden="1"/>
    <row r="23380" hidden="1"/>
    <row r="23381" hidden="1"/>
    <row r="23382" hidden="1"/>
    <row r="23383" hidden="1"/>
    <row r="23384" hidden="1"/>
    <row r="23385" hidden="1"/>
    <row r="23386" hidden="1"/>
    <row r="23387" hidden="1"/>
    <row r="23388" hidden="1"/>
    <row r="23389" hidden="1"/>
    <row r="23390" hidden="1"/>
    <row r="23391" hidden="1"/>
    <row r="23392" hidden="1"/>
    <row r="23393" hidden="1"/>
    <row r="23394" hidden="1"/>
    <row r="23395" hidden="1"/>
    <row r="23396" hidden="1"/>
    <row r="23397" hidden="1"/>
    <row r="23398" hidden="1"/>
    <row r="23399" hidden="1"/>
    <row r="23400" hidden="1"/>
    <row r="23401" hidden="1"/>
    <row r="23402" hidden="1"/>
    <row r="23403" hidden="1"/>
    <row r="23404" hidden="1"/>
    <row r="23405" hidden="1"/>
    <row r="23406" hidden="1"/>
    <row r="23407" hidden="1"/>
    <row r="23408" hidden="1"/>
    <row r="23409" hidden="1"/>
    <row r="23410" hidden="1"/>
    <row r="23411" hidden="1"/>
    <row r="23412" hidden="1"/>
    <row r="23413" hidden="1"/>
    <row r="23414" hidden="1"/>
    <row r="23415" hidden="1"/>
    <row r="23416" hidden="1"/>
    <row r="23417" hidden="1"/>
    <row r="23418" hidden="1"/>
    <row r="23419" hidden="1"/>
    <row r="23420" hidden="1"/>
    <row r="23421" hidden="1"/>
    <row r="23422" hidden="1"/>
    <row r="23423" hidden="1"/>
    <row r="23424" hidden="1"/>
    <row r="23425" hidden="1"/>
    <row r="23426" hidden="1"/>
    <row r="23427" hidden="1"/>
    <row r="23428" hidden="1"/>
    <row r="23429" hidden="1"/>
    <row r="23430" hidden="1"/>
    <row r="23431" hidden="1"/>
    <row r="23432" hidden="1"/>
    <row r="23433" hidden="1"/>
    <row r="23434" hidden="1"/>
    <row r="23435" hidden="1"/>
    <row r="23436" hidden="1"/>
    <row r="23437" hidden="1"/>
    <row r="23438" hidden="1"/>
    <row r="23439" hidden="1"/>
    <row r="23440" hidden="1"/>
    <row r="23441" hidden="1"/>
    <row r="23442" hidden="1"/>
    <row r="23443" hidden="1"/>
    <row r="23444" hidden="1"/>
    <row r="23445" hidden="1"/>
    <row r="23446" hidden="1"/>
    <row r="23447" hidden="1"/>
    <row r="23448" hidden="1"/>
    <row r="23449" hidden="1"/>
    <row r="23450" hidden="1"/>
    <row r="23451" hidden="1"/>
    <row r="23452" hidden="1"/>
    <row r="23453" hidden="1"/>
    <row r="23454" hidden="1"/>
    <row r="23455" hidden="1"/>
    <row r="23456" hidden="1"/>
    <row r="23457" hidden="1"/>
    <row r="23458" hidden="1"/>
    <row r="23459" hidden="1"/>
    <row r="23460" hidden="1"/>
    <row r="23461" hidden="1"/>
    <row r="23462" hidden="1"/>
    <row r="23463" hidden="1"/>
    <row r="23464" hidden="1"/>
    <row r="23465" hidden="1"/>
    <row r="23466" hidden="1"/>
    <row r="23467" hidden="1"/>
    <row r="23468" hidden="1"/>
    <row r="23469" hidden="1"/>
    <row r="23470" hidden="1"/>
    <row r="23471" hidden="1"/>
    <row r="23472" hidden="1"/>
    <row r="23473" hidden="1"/>
    <row r="23474" hidden="1"/>
    <row r="23475" hidden="1"/>
    <row r="23476" hidden="1"/>
    <row r="23477" hidden="1"/>
    <row r="23478" hidden="1"/>
    <row r="23479" hidden="1"/>
    <row r="23480" hidden="1"/>
    <row r="23481" hidden="1"/>
    <row r="23482" hidden="1"/>
    <row r="23483" hidden="1"/>
    <row r="23484" hidden="1"/>
    <row r="23485" hidden="1"/>
    <row r="23486" hidden="1"/>
    <row r="23487" hidden="1"/>
    <row r="23488" hidden="1"/>
    <row r="23489" hidden="1"/>
    <row r="23490" hidden="1"/>
    <row r="23491" hidden="1"/>
    <row r="23492" hidden="1"/>
    <row r="23493" hidden="1"/>
    <row r="23494" hidden="1"/>
    <row r="23495" hidden="1"/>
    <row r="23496" hidden="1"/>
    <row r="23497" hidden="1"/>
    <row r="23498" hidden="1"/>
    <row r="23499" hidden="1"/>
    <row r="23500" hidden="1"/>
    <row r="23501" hidden="1"/>
    <row r="23502" hidden="1"/>
    <row r="23503" hidden="1"/>
    <row r="23504" hidden="1"/>
    <row r="23505" hidden="1"/>
    <row r="23506" hidden="1"/>
    <row r="23507" hidden="1"/>
    <row r="23508" hidden="1"/>
    <row r="23509" hidden="1"/>
    <row r="23510" hidden="1"/>
    <row r="23511" hidden="1"/>
    <row r="23512" hidden="1"/>
    <row r="23513" hidden="1"/>
    <row r="23514" hidden="1"/>
    <row r="23515" hidden="1"/>
    <row r="23516" hidden="1"/>
    <row r="23517" hidden="1"/>
    <row r="23518" hidden="1"/>
    <row r="23519" hidden="1"/>
    <row r="23520" hidden="1"/>
    <row r="23521" hidden="1"/>
    <row r="23522" hidden="1"/>
    <row r="23523" hidden="1"/>
    <row r="23524" hidden="1"/>
    <row r="23525" hidden="1"/>
    <row r="23526" hidden="1"/>
    <row r="23527" hidden="1"/>
    <row r="23528" hidden="1"/>
    <row r="23529" hidden="1"/>
    <row r="23530" hidden="1"/>
    <row r="23531" hidden="1"/>
    <row r="23532" hidden="1"/>
    <row r="23533" hidden="1"/>
    <row r="23534" hidden="1"/>
    <row r="23535" hidden="1"/>
    <row r="23536" hidden="1"/>
    <row r="23537" hidden="1"/>
    <row r="23538" hidden="1"/>
    <row r="23539" hidden="1"/>
    <row r="23540" hidden="1"/>
    <row r="23541" hidden="1"/>
    <row r="23542" hidden="1"/>
    <row r="23543" hidden="1"/>
    <row r="23544" hidden="1"/>
    <row r="23545" hidden="1"/>
    <row r="23546" hidden="1"/>
    <row r="23547" hidden="1"/>
    <row r="23548" hidden="1"/>
    <row r="23549" hidden="1"/>
    <row r="23550" hidden="1"/>
    <row r="23551" hidden="1"/>
    <row r="23552" hidden="1"/>
    <row r="23553" hidden="1"/>
    <row r="23554" hidden="1"/>
    <row r="23555" hidden="1"/>
    <row r="23556" hidden="1"/>
    <row r="23557" hidden="1"/>
    <row r="23558" hidden="1"/>
    <row r="23559" hidden="1"/>
    <row r="23560" hidden="1"/>
    <row r="23561" hidden="1"/>
    <row r="23562" hidden="1"/>
    <row r="23563" hidden="1"/>
    <row r="23564" hidden="1"/>
    <row r="23565" hidden="1"/>
    <row r="23566" hidden="1"/>
    <row r="23567" hidden="1"/>
    <row r="23568" hidden="1"/>
    <row r="23569" hidden="1"/>
    <row r="23570" hidden="1"/>
    <row r="23571" hidden="1"/>
    <row r="23572" hidden="1"/>
    <row r="23573" hidden="1"/>
    <row r="23574" hidden="1"/>
    <row r="23575" hidden="1"/>
    <row r="23576" hidden="1"/>
    <row r="23577" hidden="1"/>
    <row r="23578" hidden="1"/>
    <row r="23579" hidden="1"/>
    <row r="23580" hidden="1"/>
    <row r="23581" hidden="1"/>
    <row r="23582" hidden="1"/>
    <row r="23583" hidden="1"/>
    <row r="23584" hidden="1"/>
    <row r="23585" hidden="1"/>
    <row r="23586" hidden="1"/>
    <row r="23587" hidden="1"/>
    <row r="23588" hidden="1"/>
    <row r="23589" hidden="1"/>
    <row r="23590" hidden="1"/>
    <row r="23591" hidden="1"/>
    <row r="23592" hidden="1"/>
    <row r="23593" hidden="1"/>
    <row r="23594" hidden="1"/>
    <row r="23595" hidden="1"/>
    <row r="23596" hidden="1"/>
    <row r="23597" hidden="1"/>
    <row r="23598" hidden="1"/>
    <row r="23599" hidden="1"/>
    <row r="23600" hidden="1"/>
    <row r="23601" hidden="1"/>
    <row r="23602" hidden="1"/>
    <row r="23603" hidden="1"/>
    <row r="23604" hidden="1"/>
    <row r="23605" hidden="1"/>
    <row r="23606" hidden="1"/>
    <row r="23607" hidden="1"/>
    <row r="23608" hidden="1"/>
    <row r="23609" hidden="1"/>
    <row r="23610" hidden="1"/>
    <row r="23611" hidden="1"/>
    <row r="23612" hidden="1"/>
    <row r="23613" hidden="1"/>
    <row r="23614" hidden="1"/>
    <row r="23615" hidden="1"/>
    <row r="23616" hidden="1"/>
    <row r="23617" hidden="1"/>
    <row r="23618" hidden="1"/>
    <row r="23619" hidden="1"/>
    <row r="23620" hidden="1"/>
    <row r="23621" hidden="1"/>
    <row r="23622" hidden="1"/>
    <row r="23623" hidden="1"/>
    <row r="23624" hidden="1"/>
    <row r="23625" hidden="1"/>
    <row r="23626" hidden="1"/>
    <row r="23627" hidden="1"/>
    <row r="23628" hidden="1"/>
    <row r="23629" hidden="1"/>
    <row r="23630" hidden="1"/>
    <row r="23631" hidden="1"/>
    <row r="23632" hidden="1"/>
    <row r="23633" hidden="1"/>
    <row r="23634" hidden="1"/>
    <row r="23635" hidden="1"/>
    <row r="23636" hidden="1"/>
    <row r="23637" hidden="1"/>
    <row r="23638" hidden="1"/>
    <row r="23639" hidden="1"/>
    <row r="23640" hidden="1"/>
    <row r="23641" hidden="1"/>
    <row r="23642" hidden="1"/>
    <row r="23643" hidden="1"/>
    <row r="23644" hidden="1"/>
    <row r="23645" hidden="1"/>
    <row r="23646" hidden="1"/>
    <row r="23647" hidden="1"/>
    <row r="23648" hidden="1"/>
    <row r="23649" hidden="1"/>
    <row r="23650" hidden="1"/>
    <row r="23651" hidden="1"/>
    <row r="23652" hidden="1"/>
    <row r="23653" hidden="1"/>
    <row r="23654" hidden="1"/>
    <row r="23655" hidden="1"/>
    <row r="23656" hidden="1"/>
    <row r="23657" hidden="1"/>
    <row r="23658" hidden="1"/>
    <row r="23659" hidden="1"/>
    <row r="23660" hidden="1"/>
    <row r="23661" hidden="1"/>
    <row r="23662" hidden="1"/>
    <row r="23663" hidden="1"/>
    <row r="23664" hidden="1"/>
    <row r="23665" hidden="1"/>
    <row r="23666" hidden="1"/>
    <row r="23667" hidden="1"/>
    <row r="23668" hidden="1"/>
    <row r="23669" hidden="1"/>
    <row r="23670" hidden="1"/>
    <row r="23671" hidden="1"/>
    <row r="23672" hidden="1"/>
    <row r="23673" hidden="1"/>
    <row r="23674" hidden="1"/>
    <row r="23675" hidden="1"/>
    <row r="23676" hidden="1"/>
    <row r="23677" hidden="1"/>
    <row r="23678" hidden="1"/>
    <row r="23679" hidden="1"/>
    <row r="23680" hidden="1"/>
    <row r="23681" hidden="1"/>
    <row r="23682" hidden="1"/>
    <row r="23683" hidden="1"/>
    <row r="23684" hidden="1"/>
    <row r="23685" hidden="1"/>
    <row r="23686" hidden="1"/>
    <row r="23687" hidden="1"/>
    <row r="23688" hidden="1"/>
    <row r="23689" hidden="1"/>
    <row r="23690" hidden="1"/>
    <row r="23691" hidden="1"/>
    <row r="23692" hidden="1"/>
    <row r="23693" hidden="1"/>
    <row r="23694" hidden="1"/>
    <row r="23695" hidden="1"/>
    <row r="23696" hidden="1"/>
    <row r="23697" hidden="1"/>
    <row r="23698" hidden="1"/>
    <row r="23699" hidden="1"/>
    <row r="23700" hidden="1"/>
    <row r="23701" hidden="1"/>
    <row r="23702" hidden="1"/>
    <row r="23703" hidden="1"/>
    <row r="23704" hidden="1"/>
    <row r="23705" hidden="1"/>
    <row r="23706" hidden="1"/>
    <row r="23707" hidden="1"/>
    <row r="23708" hidden="1"/>
    <row r="23709" hidden="1"/>
    <row r="23710" hidden="1"/>
    <row r="23711" hidden="1"/>
    <row r="23712" hidden="1"/>
    <row r="23713" hidden="1"/>
    <row r="23714" hidden="1"/>
    <row r="23715" hidden="1"/>
    <row r="23716" hidden="1"/>
    <row r="23717" hidden="1"/>
    <row r="23718" hidden="1"/>
    <row r="23719" hidden="1"/>
    <row r="23720" hidden="1"/>
    <row r="23721" hidden="1"/>
    <row r="23722" hidden="1"/>
    <row r="23723" hidden="1"/>
    <row r="23724" hidden="1"/>
    <row r="23725" hidden="1"/>
    <row r="23726" hidden="1"/>
    <row r="23727" hidden="1"/>
    <row r="23728" hidden="1"/>
    <row r="23729" hidden="1"/>
    <row r="23730" hidden="1"/>
    <row r="23731" hidden="1"/>
    <row r="23732" hidden="1"/>
    <row r="23733" hidden="1"/>
    <row r="23734" hidden="1"/>
    <row r="23735" hidden="1"/>
    <row r="23736" hidden="1"/>
    <row r="23737" hidden="1"/>
    <row r="23738" hidden="1"/>
    <row r="23739" hidden="1"/>
    <row r="23740" hidden="1"/>
    <row r="23741" hidden="1"/>
    <row r="23742" hidden="1"/>
    <row r="23743" hidden="1"/>
    <row r="23744" hidden="1"/>
    <row r="23745" hidden="1"/>
    <row r="23746" hidden="1"/>
    <row r="23747" hidden="1"/>
    <row r="23748" hidden="1"/>
    <row r="23749" hidden="1"/>
    <row r="23750" hidden="1"/>
    <row r="23751" hidden="1"/>
    <row r="23752" hidden="1"/>
    <row r="23753" hidden="1"/>
    <row r="23754" hidden="1"/>
    <row r="23755" hidden="1"/>
    <row r="23756" hidden="1"/>
    <row r="23757" hidden="1"/>
    <row r="23758" hidden="1"/>
    <row r="23759" hidden="1"/>
    <row r="23760" hidden="1"/>
    <row r="23761" hidden="1"/>
    <row r="23762" hidden="1"/>
    <row r="23763" hidden="1"/>
    <row r="23764" hidden="1"/>
    <row r="23765" hidden="1"/>
    <row r="23766" hidden="1"/>
    <row r="23767" hidden="1"/>
    <row r="23768" hidden="1"/>
    <row r="23769" hidden="1"/>
    <row r="23770" hidden="1"/>
    <row r="23771" hidden="1"/>
    <row r="23772" hidden="1"/>
    <row r="23773" hidden="1"/>
    <row r="23774" hidden="1"/>
    <row r="23775" hidden="1"/>
    <row r="23776" hidden="1"/>
    <row r="23777" hidden="1"/>
    <row r="23778" hidden="1"/>
    <row r="23779" hidden="1"/>
    <row r="23780" hidden="1"/>
    <row r="23781" hidden="1"/>
    <row r="23782" hidden="1"/>
    <row r="23783" hidden="1"/>
    <row r="23784" hidden="1"/>
    <row r="23785" hidden="1"/>
    <row r="23786" hidden="1"/>
    <row r="23787" hidden="1"/>
    <row r="23788" hidden="1"/>
    <row r="23789" hidden="1"/>
    <row r="23790" hidden="1"/>
    <row r="23791" hidden="1"/>
    <row r="23792" hidden="1"/>
    <row r="23793" hidden="1"/>
    <row r="23794" hidden="1"/>
    <row r="23795" hidden="1"/>
    <row r="23796" hidden="1"/>
    <row r="23797" hidden="1"/>
    <row r="23798" hidden="1"/>
    <row r="23799" hidden="1"/>
    <row r="23800" hidden="1"/>
    <row r="23801" hidden="1"/>
    <row r="23802" hidden="1"/>
    <row r="23803" hidden="1"/>
    <row r="23804" hidden="1"/>
    <row r="23805" hidden="1"/>
    <row r="23806" hidden="1"/>
    <row r="23807" hidden="1"/>
    <row r="23808" hidden="1"/>
    <row r="23809" hidden="1"/>
    <row r="23810" hidden="1"/>
    <row r="23811" hidden="1"/>
    <row r="23812" hidden="1"/>
    <row r="23813" hidden="1"/>
    <row r="23814" hidden="1"/>
    <row r="23815" hidden="1"/>
    <row r="23816" hidden="1"/>
    <row r="23817" hidden="1"/>
    <row r="23818" hidden="1"/>
    <row r="23819" hidden="1"/>
    <row r="23820" hidden="1"/>
    <row r="23821" hidden="1"/>
    <row r="23822" hidden="1"/>
    <row r="23823" hidden="1"/>
    <row r="23824" hidden="1"/>
    <row r="23825" hidden="1"/>
    <row r="23826" hidden="1"/>
    <row r="23827" hidden="1"/>
    <row r="23828" hidden="1"/>
    <row r="23829" hidden="1"/>
    <row r="23830" hidden="1"/>
    <row r="23831" hidden="1"/>
    <row r="23832" hidden="1"/>
    <row r="23833" hidden="1"/>
    <row r="23834" hidden="1"/>
    <row r="23835" hidden="1"/>
    <row r="23836" hidden="1"/>
    <row r="23837" hidden="1"/>
    <row r="23838" hidden="1"/>
    <row r="23839" hidden="1"/>
    <row r="23840" hidden="1"/>
    <row r="23841" hidden="1"/>
    <row r="23842" hidden="1"/>
    <row r="23843" hidden="1"/>
    <row r="23844" hidden="1"/>
    <row r="23845" hidden="1"/>
    <row r="23846" hidden="1"/>
    <row r="23847" hidden="1"/>
    <row r="23848" hidden="1"/>
    <row r="23849" hidden="1"/>
    <row r="23850" hidden="1"/>
    <row r="23851" hidden="1"/>
    <row r="23852" hidden="1"/>
    <row r="23853" hidden="1"/>
    <row r="23854" hidden="1"/>
    <row r="23855" hidden="1"/>
    <row r="23856" hidden="1"/>
    <row r="23857" hidden="1"/>
    <row r="23858" hidden="1"/>
    <row r="23859" hidden="1"/>
    <row r="23860" hidden="1"/>
    <row r="23861" hidden="1"/>
    <row r="23862" hidden="1"/>
    <row r="23863" hidden="1"/>
    <row r="23864" hidden="1"/>
    <row r="23865" hidden="1"/>
    <row r="23866" hidden="1"/>
    <row r="23867" hidden="1"/>
    <row r="23868" hidden="1"/>
    <row r="23869" hidden="1"/>
    <row r="23870" hidden="1"/>
    <row r="23871" hidden="1"/>
    <row r="23872" hidden="1"/>
    <row r="23873" hidden="1"/>
    <row r="23874" hidden="1"/>
    <row r="23875" hidden="1"/>
    <row r="23876" hidden="1"/>
    <row r="23877" hidden="1"/>
    <row r="23878" hidden="1"/>
    <row r="23879" hidden="1"/>
    <row r="23880" hidden="1"/>
    <row r="23881" hidden="1"/>
    <row r="23882" hidden="1"/>
    <row r="23883" hidden="1"/>
    <row r="23884" hidden="1"/>
    <row r="23885" hidden="1"/>
    <row r="23886" hidden="1"/>
    <row r="23887" hidden="1"/>
    <row r="23888" hidden="1"/>
    <row r="23889" hidden="1"/>
    <row r="23890" hidden="1"/>
    <row r="23891" hidden="1"/>
    <row r="23892" hidden="1"/>
    <row r="23893" hidden="1"/>
    <row r="23894" hidden="1"/>
    <row r="23895" hidden="1"/>
    <row r="23896" hidden="1"/>
    <row r="23897" hidden="1"/>
    <row r="23898" hidden="1"/>
    <row r="23899" hidden="1"/>
    <row r="23900" hidden="1"/>
    <row r="23901" hidden="1"/>
    <row r="23902" hidden="1"/>
    <row r="23903" hidden="1"/>
    <row r="23904" hidden="1"/>
    <row r="23905" hidden="1"/>
    <row r="23906" hidden="1"/>
    <row r="23907" hidden="1"/>
    <row r="23908" hidden="1"/>
    <row r="23909" hidden="1"/>
    <row r="23910" hidden="1"/>
    <row r="23911" hidden="1"/>
    <row r="23912" hidden="1"/>
    <row r="23913" hidden="1"/>
    <row r="23914" hidden="1"/>
    <row r="23915" hidden="1"/>
    <row r="23916" hidden="1"/>
    <row r="23917" hidden="1"/>
    <row r="23918" hidden="1"/>
    <row r="23919" hidden="1"/>
    <row r="23920" hidden="1"/>
    <row r="23921" hidden="1"/>
    <row r="23922" hidden="1"/>
    <row r="23923" hidden="1"/>
    <row r="23924" hidden="1"/>
    <row r="23925" hidden="1"/>
    <row r="23926" hidden="1"/>
    <row r="23927" hidden="1"/>
    <row r="23928" hidden="1"/>
    <row r="23929" hidden="1"/>
    <row r="23930" hidden="1"/>
    <row r="23931" hidden="1"/>
    <row r="23932" hidden="1"/>
    <row r="23933" hidden="1"/>
    <row r="23934" hidden="1"/>
    <row r="23935" hidden="1"/>
    <row r="23936" hidden="1"/>
    <row r="23937" hidden="1"/>
    <row r="23938" hidden="1"/>
    <row r="23939" hidden="1"/>
    <row r="23940" hidden="1"/>
    <row r="23941" hidden="1"/>
    <row r="23942" hidden="1"/>
    <row r="23943" hidden="1"/>
    <row r="23944" hidden="1"/>
    <row r="23945" hidden="1"/>
    <row r="23946" hidden="1"/>
    <row r="23947" hidden="1"/>
    <row r="23948" hidden="1"/>
    <row r="23949" hidden="1"/>
    <row r="23950" hidden="1"/>
    <row r="23951" hidden="1"/>
    <row r="23952" hidden="1"/>
    <row r="23953" hidden="1"/>
    <row r="23954" hidden="1"/>
    <row r="23955" hidden="1"/>
    <row r="23956" hidden="1"/>
    <row r="23957" hidden="1"/>
    <row r="23958" hidden="1"/>
    <row r="23959" hidden="1"/>
    <row r="23960" hidden="1"/>
    <row r="23961" hidden="1"/>
    <row r="23962" hidden="1"/>
    <row r="23963" hidden="1"/>
    <row r="23964" hidden="1"/>
    <row r="23965" hidden="1"/>
    <row r="23966" hidden="1"/>
    <row r="23967" hidden="1"/>
    <row r="23968" hidden="1"/>
    <row r="23969" hidden="1"/>
    <row r="23970" hidden="1"/>
    <row r="23971" hidden="1"/>
    <row r="23972" hidden="1"/>
    <row r="23973" hidden="1"/>
    <row r="23974" hidden="1"/>
    <row r="23975" hidden="1"/>
    <row r="23976" hidden="1"/>
    <row r="23977" hidden="1"/>
    <row r="23978" hidden="1"/>
    <row r="23979" hidden="1"/>
    <row r="23980" hidden="1"/>
    <row r="23981" hidden="1"/>
    <row r="23982" hidden="1"/>
    <row r="23983" hidden="1"/>
    <row r="23984" hidden="1"/>
    <row r="23985" hidden="1"/>
    <row r="23986" hidden="1"/>
    <row r="23987" hidden="1"/>
    <row r="23988" hidden="1"/>
    <row r="23989" hidden="1"/>
    <row r="23990" hidden="1"/>
    <row r="23991" hidden="1"/>
    <row r="23992" hidden="1"/>
    <row r="23993" hidden="1"/>
    <row r="23994" hidden="1"/>
    <row r="23995" hidden="1"/>
    <row r="23996" hidden="1"/>
    <row r="23997" hidden="1"/>
    <row r="23998" hidden="1"/>
    <row r="23999" hidden="1"/>
    <row r="24000" hidden="1"/>
    <row r="24001" hidden="1"/>
    <row r="24002" hidden="1"/>
    <row r="24003" hidden="1"/>
    <row r="24004" hidden="1"/>
    <row r="24005" hidden="1"/>
    <row r="24006" hidden="1"/>
    <row r="24007" hidden="1"/>
    <row r="24008" hidden="1"/>
    <row r="24009" hidden="1"/>
    <row r="24010" hidden="1"/>
    <row r="24011" hidden="1"/>
    <row r="24012" hidden="1"/>
    <row r="24013" hidden="1"/>
    <row r="24014" hidden="1"/>
    <row r="24015" hidden="1"/>
    <row r="24016" hidden="1"/>
    <row r="24017" hidden="1"/>
    <row r="24018" hidden="1"/>
    <row r="24019" hidden="1"/>
    <row r="24020" hidden="1"/>
    <row r="24021" hidden="1"/>
    <row r="24022" hidden="1"/>
    <row r="24023" hidden="1"/>
    <row r="24024" hidden="1"/>
    <row r="24025" hidden="1"/>
    <row r="24026" hidden="1"/>
    <row r="24027" hidden="1"/>
    <row r="24028" hidden="1"/>
    <row r="24029" hidden="1"/>
    <row r="24030" hidden="1"/>
    <row r="24031" hidden="1"/>
    <row r="24032" hidden="1"/>
    <row r="24033" hidden="1"/>
    <row r="24034" hidden="1"/>
    <row r="24035" hidden="1"/>
    <row r="24036" hidden="1"/>
    <row r="24037" hidden="1"/>
    <row r="24038" hidden="1"/>
    <row r="24039" hidden="1"/>
    <row r="24040" hidden="1"/>
    <row r="24041" hidden="1"/>
    <row r="24042" hidden="1"/>
    <row r="24043" hidden="1"/>
    <row r="24044" hidden="1"/>
    <row r="24045" hidden="1"/>
    <row r="24046" hidden="1"/>
    <row r="24047" hidden="1"/>
    <row r="24048" hidden="1"/>
    <row r="24049" hidden="1"/>
    <row r="24050" hidden="1"/>
    <row r="24051" hidden="1"/>
    <row r="24052" hidden="1"/>
    <row r="24053" hidden="1"/>
    <row r="24054" hidden="1"/>
    <row r="24055" hidden="1"/>
    <row r="24056" hidden="1"/>
    <row r="24057" hidden="1"/>
    <row r="24058" hidden="1"/>
    <row r="24059" hidden="1"/>
    <row r="24060" hidden="1"/>
    <row r="24061" hidden="1"/>
    <row r="24062" hidden="1"/>
    <row r="24063" hidden="1"/>
    <row r="24064" hidden="1"/>
    <row r="24065" hidden="1"/>
    <row r="24066" hidden="1"/>
    <row r="24067" hidden="1"/>
    <row r="24068" hidden="1"/>
    <row r="24069" hidden="1"/>
    <row r="24070" hidden="1"/>
    <row r="24071" hidden="1"/>
    <row r="24072" hidden="1"/>
    <row r="24073" hidden="1"/>
    <row r="24074" hidden="1"/>
    <row r="24075" hidden="1"/>
    <row r="24076" hidden="1"/>
    <row r="24077" hidden="1"/>
    <row r="24078" hidden="1"/>
    <row r="24079" hidden="1"/>
    <row r="24080" hidden="1"/>
    <row r="24081" hidden="1"/>
    <row r="24082" hidden="1"/>
    <row r="24083" hidden="1"/>
    <row r="24084" hidden="1"/>
    <row r="24085" hidden="1"/>
    <row r="24086" hidden="1"/>
    <row r="24087" hidden="1"/>
    <row r="24088" hidden="1"/>
    <row r="24089" hidden="1"/>
    <row r="24090" hidden="1"/>
    <row r="24091" hidden="1"/>
    <row r="24092" hidden="1"/>
    <row r="24093" hidden="1"/>
    <row r="24094" hidden="1"/>
    <row r="24095" hidden="1"/>
    <row r="24096" hidden="1"/>
    <row r="24097" hidden="1"/>
    <row r="24098" hidden="1"/>
    <row r="24099" hidden="1"/>
    <row r="24100" hidden="1"/>
    <row r="24101" hidden="1"/>
    <row r="24102" hidden="1"/>
    <row r="24103" hidden="1"/>
    <row r="24104" hidden="1"/>
    <row r="24105" hidden="1"/>
    <row r="24106" hidden="1"/>
    <row r="24107" hidden="1"/>
    <row r="24108" hidden="1"/>
    <row r="24109" hidden="1"/>
    <row r="24110" hidden="1"/>
    <row r="24111" hidden="1"/>
    <row r="24112" hidden="1"/>
    <row r="24113" hidden="1"/>
    <row r="24114" hidden="1"/>
    <row r="24115" hidden="1"/>
    <row r="24116" hidden="1"/>
    <row r="24117" hidden="1"/>
    <row r="24118" hidden="1"/>
    <row r="24119" hidden="1"/>
    <row r="24120" hidden="1"/>
    <row r="24121" hidden="1"/>
    <row r="24122" hidden="1"/>
    <row r="24123" hidden="1"/>
    <row r="24124" hidden="1"/>
    <row r="24125" hidden="1"/>
    <row r="24126" hidden="1"/>
    <row r="24127" hidden="1"/>
    <row r="24128" hidden="1"/>
    <row r="24129" hidden="1"/>
    <row r="24130" hidden="1"/>
    <row r="24131" hidden="1"/>
    <row r="24132" hidden="1"/>
    <row r="24133" hidden="1"/>
    <row r="24134" hidden="1"/>
    <row r="24135" hidden="1"/>
    <row r="24136" hidden="1"/>
    <row r="24137" hidden="1"/>
    <row r="24138" hidden="1"/>
    <row r="24139" hidden="1"/>
    <row r="24140" hidden="1"/>
    <row r="24141" hidden="1"/>
    <row r="24142" hidden="1"/>
    <row r="24143" hidden="1"/>
    <row r="24144" hidden="1"/>
    <row r="24145" hidden="1"/>
    <row r="24146" hidden="1"/>
    <row r="24147" hidden="1"/>
    <row r="24148" hidden="1"/>
    <row r="24149" hidden="1"/>
    <row r="24150" hidden="1"/>
    <row r="24151" hidden="1"/>
    <row r="24152" hidden="1"/>
    <row r="24153" hidden="1"/>
    <row r="24154" hidden="1"/>
    <row r="24155" hidden="1"/>
    <row r="24156" hidden="1"/>
    <row r="24157" hidden="1"/>
    <row r="24158" hidden="1"/>
    <row r="24159" hidden="1"/>
    <row r="24160" hidden="1"/>
    <row r="24161" hidden="1"/>
    <row r="24162" hidden="1"/>
    <row r="24163" hidden="1"/>
    <row r="24164" hidden="1"/>
    <row r="24165" hidden="1"/>
    <row r="24166" hidden="1"/>
    <row r="24167" hidden="1"/>
    <row r="24168" hidden="1"/>
    <row r="24169" hidden="1"/>
    <row r="24170" hidden="1"/>
    <row r="24171" hidden="1"/>
    <row r="24172" hidden="1"/>
    <row r="24173" hidden="1"/>
    <row r="24174" hidden="1"/>
    <row r="24175" hidden="1"/>
    <row r="24176" hidden="1"/>
    <row r="24177" hidden="1"/>
    <row r="24178" hidden="1"/>
    <row r="24179" hidden="1"/>
    <row r="24180" hidden="1"/>
    <row r="24181" hidden="1"/>
    <row r="24182" hidden="1"/>
    <row r="24183" hidden="1"/>
    <row r="24184" hidden="1"/>
    <row r="24185" hidden="1"/>
    <row r="24186" hidden="1"/>
    <row r="24187" hidden="1"/>
    <row r="24188" hidden="1"/>
    <row r="24189" hidden="1"/>
    <row r="24190" hidden="1"/>
    <row r="24191" hidden="1"/>
    <row r="24192" hidden="1"/>
    <row r="24193" hidden="1"/>
    <row r="24194" hidden="1"/>
    <row r="24195" hidden="1"/>
    <row r="24196" hidden="1"/>
    <row r="24197" hidden="1"/>
    <row r="24198" hidden="1"/>
    <row r="24199" hidden="1"/>
    <row r="24200" hidden="1"/>
    <row r="24201" hidden="1"/>
    <row r="24202" hidden="1"/>
    <row r="24203" hidden="1"/>
    <row r="24204" hidden="1"/>
    <row r="24205" hidden="1"/>
    <row r="24206" hidden="1"/>
    <row r="24207" hidden="1"/>
    <row r="24208" hidden="1"/>
    <row r="24209" hidden="1"/>
    <row r="24210" hidden="1"/>
    <row r="24211" hidden="1"/>
    <row r="24212" hidden="1"/>
    <row r="24213" hidden="1"/>
    <row r="24214" hidden="1"/>
    <row r="24215" hidden="1"/>
    <row r="24216" hidden="1"/>
    <row r="24217" hidden="1"/>
    <row r="24218" hidden="1"/>
    <row r="24219" hidden="1"/>
    <row r="24220" hidden="1"/>
    <row r="24221" hidden="1"/>
    <row r="24222" hidden="1"/>
    <row r="24223" hidden="1"/>
    <row r="24224" hidden="1"/>
    <row r="24225" hidden="1"/>
    <row r="24226" hidden="1"/>
    <row r="24227" hidden="1"/>
    <row r="24228" hidden="1"/>
    <row r="24229" hidden="1"/>
    <row r="24230" hidden="1"/>
    <row r="24231" hidden="1"/>
    <row r="24232" hidden="1"/>
    <row r="24233" hidden="1"/>
    <row r="24234" hidden="1"/>
    <row r="24235" hidden="1"/>
    <row r="24236" hidden="1"/>
    <row r="24237" hidden="1"/>
    <row r="24238" hidden="1"/>
    <row r="24239" hidden="1"/>
    <row r="24240" hidden="1"/>
    <row r="24241" hidden="1"/>
    <row r="24242" hidden="1"/>
    <row r="24243" hidden="1"/>
    <row r="24244" hidden="1"/>
    <row r="24245" hidden="1"/>
    <row r="24246" hidden="1"/>
    <row r="24247" hidden="1"/>
    <row r="24248" hidden="1"/>
    <row r="24249" hidden="1"/>
    <row r="24250" hidden="1"/>
    <row r="24251" hidden="1"/>
    <row r="24252" hidden="1"/>
    <row r="24253" hidden="1"/>
    <row r="24254" hidden="1"/>
    <row r="24255" hidden="1"/>
    <row r="24256" hidden="1"/>
    <row r="24257" hidden="1"/>
    <row r="24258" hidden="1"/>
    <row r="24259" hidden="1"/>
    <row r="24260" hidden="1"/>
    <row r="24261" hidden="1"/>
    <row r="24262" hidden="1"/>
    <row r="24263" hidden="1"/>
    <row r="24264" hidden="1"/>
    <row r="24265" hidden="1"/>
    <row r="24266" hidden="1"/>
    <row r="24267" hidden="1"/>
    <row r="24268" hidden="1"/>
    <row r="24269" hidden="1"/>
    <row r="24270" hidden="1"/>
    <row r="24271" hidden="1"/>
    <row r="24272" hidden="1"/>
    <row r="24273" hidden="1"/>
    <row r="24274" hidden="1"/>
    <row r="24275" hidden="1"/>
    <row r="24276" hidden="1"/>
    <row r="24277" hidden="1"/>
    <row r="24278" hidden="1"/>
    <row r="24279" hidden="1"/>
    <row r="24280" hidden="1"/>
    <row r="24281" hidden="1"/>
    <row r="24282" hidden="1"/>
    <row r="24283" hidden="1"/>
    <row r="24284" hidden="1"/>
    <row r="24285" hidden="1"/>
    <row r="24286" hidden="1"/>
    <row r="24287" hidden="1"/>
    <row r="24288" hidden="1"/>
    <row r="24289" hidden="1"/>
    <row r="24290" hidden="1"/>
    <row r="24291" hidden="1"/>
    <row r="24292" hidden="1"/>
    <row r="24293" hidden="1"/>
    <row r="24294" hidden="1"/>
    <row r="24295" hidden="1"/>
    <row r="24296" hidden="1"/>
    <row r="24297" hidden="1"/>
    <row r="24298" hidden="1"/>
    <row r="24299" hidden="1"/>
    <row r="24300" hidden="1"/>
    <row r="24301" hidden="1"/>
    <row r="24302" hidden="1"/>
    <row r="24303" hidden="1"/>
    <row r="24304" hidden="1"/>
    <row r="24305" hidden="1"/>
    <row r="24306" hidden="1"/>
    <row r="24307" hidden="1"/>
    <row r="24308" hidden="1"/>
    <row r="24309" hidden="1"/>
    <row r="24310" hidden="1"/>
    <row r="24311" hidden="1"/>
    <row r="24312" hidden="1"/>
    <row r="24313" hidden="1"/>
    <row r="24314" hidden="1"/>
    <row r="24315" hidden="1"/>
    <row r="24316" hidden="1"/>
    <row r="24317" hidden="1"/>
    <row r="24318" hidden="1"/>
    <row r="24319" hidden="1"/>
    <row r="24320" hidden="1"/>
    <row r="24321" hidden="1"/>
    <row r="24322" hidden="1"/>
    <row r="24323" hidden="1"/>
    <row r="24324" hidden="1"/>
    <row r="24325" hidden="1"/>
    <row r="24326" hidden="1"/>
    <row r="24327" hidden="1"/>
    <row r="24328" hidden="1"/>
    <row r="24329" hidden="1"/>
    <row r="24330" hidden="1"/>
    <row r="24331" hidden="1"/>
    <row r="24332" hidden="1"/>
    <row r="24333" hidden="1"/>
    <row r="24334" hidden="1"/>
    <row r="24335" hidden="1"/>
    <row r="24336" hidden="1"/>
    <row r="24337" hidden="1"/>
    <row r="24338" hidden="1"/>
    <row r="24339" hidden="1"/>
    <row r="24340" hidden="1"/>
    <row r="24341" hidden="1"/>
    <row r="24342" hidden="1"/>
    <row r="24343" hidden="1"/>
    <row r="24344" hidden="1"/>
    <row r="24345" hidden="1"/>
    <row r="24346" hidden="1"/>
    <row r="24347" hidden="1"/>
    <row r="24348" hidden="1"/>
    <row r="24349" hidden="1"/>
    <row r="24350" hidden="1"/>
    <row r="24351" hidden="1"/>
    <row r="24352" hidden="1"/>
    <row r="24353" hidden="1"/>
    <row r="24354" hidden="1"/>
    <row r="24355" hidden="1"/>
    <row r="24356" hidden="1"/>
    <row r="24357" hidden="1"/>
    <row r="24358" hidden="1"/>
    <row r="24359" hidden="1"/>
    <row r="24360" hidden="1"/>
    <row r="24361" hidden="1"/>
    <row r="24362" hidden="1"/>
    <row r="24363" hidden="1"/>
    <row r="24364" hidden="1"/>
    <row r="24365" hidden="1"/>
    <row r="24366" hidden="1"/>
    <row r="24367" hidden="1"/>
    <row r="24368" hidden="1"/>
    <row r="24369" hidden="1"/>
    <row r="24370" hidden="1"/>
    <row r="24371" hidden="1"/>
    <row r="24372" hidden="1"/>
    <row r="24373" hidden="1"/>
    <row r="24374" hidden="1"/>
    <row r="24375" hidden="1"/>
    <row r="24376" hidden="1"/>
    <row r="24377" hidden="1"/>
    <row r="24378" hidden="1"/>
    <row r="24379" hidden="1"/>
    <row r="24380" hidden="1"/>
    <row r="24381" hidden="1"/>
    <row r="24382" hidden="1"/>
    <row r="24383" hidden="1"/>
    <row r="24384" hidden="1"/>
    <row r="24385" hidden="1"/>
    <row r="24386" hidden="1"/>
    <row r="24387" hidden="1"/>
    <row r="24388" hidden="1"/>
    <row r="24389" hidden="1"/>
    <row r="24390" hidden="1"/>
    <row r="24391" hidden="1"/>
    <row r="24392" hidden="1"/>
    <row r="24393" hidden="1"/>
    <row r="24394" hidden="1"/>
    <row r="24395" hidden="1"/>
    <row r="24396" hidden="1"/>
    <row r="24397" hidden="1"/>
    <row r="24398" hidden="1"/>
    <row r="24399" hidden="1"/>
    <row r="24400" hidden="1"/>
    <row r="24401" hidden="1"/>
    <row r="24402" hidden="1"/>
    <row r="24403" hidden="1"/>
    <row r="24404" hidden="1"/>
    <row r="24405" hidden="1"/>
    <row r="24406" hidden="1"/>
    <row r="24407" hidden="1"/>
    <row r="24408" hidden="1"/>
    <row r="24409" hidden="1"/>
    <row r="24410" hidden="1"/>
    <row r="24411" hidden="1"/>
    <row r="24412" hidden="1"/>
    <row r="24413" hidden="1"/>
    <row r="24414" hidden="1"/>
    <row r="24415" hidden="1"/>
    <row r="24416" hidden="1"/>
    <row r="24417" hidden="1"/>
    <row r="24418" hidden="1"/>
    <row r="24419" hidden="1"/>
    <row r="24420" hidden="1"/>
    <row r="24421" hidden="1"/>
    <row r="24422" hidden="1"/>
    <row r="24423" hidden="1"/>
    <row r="24424" hidden="1"/>
    <row r="24425" hidden="1"/>
    <row r="24426" hidden="1"/>
    <row r="24427" hidden="1"/>
    <row r="24428" hidden="1"/>
    <row r="24429" hidden="1"/>
    <row r="24430" hidden="1"/>
    <row r="24431" hidden="1"/>
    <row r="24432" hidden="1"/>
    <row r="24433" hidden="1"/>
    <row r="24434" hidden="1"/>
    <row r="24435" hidden="1"/>
    <row r="24436" hidden="1"/>
    <row r="24437" hidden="1"/>
    <row r="24438" hidden="1"/>
    <row r="24439" hidden="1"/>
    <row r="24440" hidden="1"/>
    <row r="24441" hidden="1"/>
    <row r="24442" hidden="1"/>
    <row r="24443" hidden="1"/>
    <row r="24444" hidden="1"/>
    <row r="24445" hidden="1"/>
    <row r="24446" hidden="1"/>
    <row r="24447" hidden="1"/>
    <row r="24448" hidden="1"/>
    <row r="24449" hidden="1"/>
    <row r="24450" hidden="1"/>
    <row r="24451" hidden="1"/>
    <row r="24452" hidden="1"/>
    <row r="24453" hidden="1"/>
    <row r="24454" hidden="1"/>
    <row r="24455" hidden="1"/>
    <row r="24456" hidden="1"/>
    <row r="24457" hidden="1"/>
    <row r="24458" hidden="1"/>
    <row r="24459" hidden="1"/>
    <row r="24460" hidden="1"/>
    <row r="24461" hidden="1"/>
    <row r="24462" hidden="1"/>
    <row r="24463" hidden="1"/>
    <row r="24464" hidden="1"/>
    <row r="24465" hidden="1"/>
    <row r="24466" hidden="1"/>
    <row r="24467" hidden="1"/>
    <row r="24468" hidden="1"/>
    <row r="24469" hidden="1"/>
    <row r="24470" hidden="1"/>
    <row r="24471" hidden="1"/>
    <row r="24472" hidden="1"/>
    <row r="24473" hidden="1"/>
    <row r="24474" hidden="1"/>
    <row r="24475" hidden="1"/>
    <row r="24476" hidden="1"/>
    <row r="24477" hidden="1"/>
    <row r="24478" hidden="1"/>
    <row r="24479" hidden="1"/>
    <row r="24480" hidden="1"/>
    <row r="24481" hidden="1"/>
    <row r="24482" hidden="1"/>
    <row r="24483" hidden="1"/>
    <row r="24484" hidden="1"/>
    <row r="24485" hidden="1"/>
    <row r="24486" hidden="1"/>
    <row r="24487" hidden="1"/>
    <row r="24488" hidden="1"/>
    <row r="24489" hidden="1"/>
    <row r="24490" hidden="1"/>
    <row r="24491" hidden="1"/>
    <row r="24492" hidden="1"/>
    <row r="24493" hidden="1"/>
    <row r="24494" hidden="1"/>
    <row r="24495" hidden="1"/>
    <row r="24496" hidden="1"/>
    <row r="24497" hidden="1"/>
    <row r="24498" hidden="1"/>
    <row r="24499" hidden="1"/>
    <row r="24500" hidden="1"/>
    <row r="24501" hidden="1"/>
    <row r="24502" hidden="1"/>
    <row r="24503" hidden="1"/>
    <row r="24504" hidden="1"/>
    <row r="24505" hidden="1"/>
    <row r="24506" hidden="1"/>
    <row r="24507" hidden="1"/>
    <row r="24508" hidden="1"/>
    <row r="24509" hidden="1"/>
    <row r="24510" hidden="1"/>
    <row r="24511" hidden="1"/>
    <row r="24512" hidden="1"/>
    <row r="24513" hidden="1"/>
    <row r="24514" hidden="1"/>
    <row r="24515" hidden="1"/>
    <row r="24516" hidden="1"/>
    <row r="24517" hidden="1"/>
    <row r="24518" hidden="1"/>
    <row r="24519" hidden="1"/>
    <row r="24520" hidden="1"/>
    <row r="24521" hidden="1"/>
    <row r="24522" hidden="1"/>
    <row r="24523" hidden="1"/>
    <row r="24524" hidden="1"/>
    <row r="24525" hidden="1"/>
    <row r="24526" hidden="1"/>
    <row r="24527" hidden="1"/>
    <row r="24528" hidden="1"/>
    <row r="24529" hidden="1"/>
    <row r="24530" hidden="1"/>
    <row r="24531" hidden="1"/>
    <row r="24532" hidden="1"/>
    <row r="24533" hidden="1"/>
    <row r="24534" hidden="1"/>
    <row r="24535" hidden="1"/>
    <row r="24536" hidden="1"/>
    <row r="24537" hidden="1"/>
    <row r="24538" hidden="1"/>
    <row r="24539" hidden="1"/>
    <row r="24540" hidden="1"/>
    <row r="24541" hidden="1"/>
    <row r="24542" hidden="1"/>
    <row r="24543" hidden="1"/>
    <row r="24544" hidden="1"/>
    <row r="24545" hidden="1"/>
    <row r="24546" hidden="1"/>
    <row r="24547" hidden="1"/>
    <row r="24548" hidden="1"/>
    <row r="24549" hidden="1"/>
    <row r="24550" hidden="1"/>
    <row r="24551" hidden="1"/>
    <row r="24552" hidden="1"/>
    <row r="24553" hidden="1"/>
    <row r="24554" hidden="1"/>
    <row r="24555" hidden="1"/>
    <row r="24556" hidden="1"/>
    <row r="24557" hidden="1"/>
    <row r="24558" hidden="1"/>
    <row r="24559" hidden="1"/>
    <row r="24560" hidden="1"/>
    <row r="24561" hidden="1"/>
    <row r="24562" hidden="1"/>
    <row r="24563" hidden="1"/>
    <row r="24564" hidden="1"/>
    <row r="24565" hidden="1"/>
    <row r="24566" hidden="1"/>
    <row r="24567" hidden="1"/>
    <row r="24568" hidden="1"/>
    <row r="24569" hidden="1"/>
    <row r="24570" hidden="1"/>
    <row r="24571" hidden="1"/>
    <row r="24572" hidden="1"/>
    <row r="24573" hidden="1"/>
    <row r="24574" hidden="1"/>
    <row r="24575" hidden="1"/>
    <row r="24576" hidden="1"/>
    <row r="24577" hidden="1"/>
    <row r="24578" hidden="1"/>
    <row r="24579" hidden="1"/>
    <row r="24580" hidden="1"/>
    <row r="24581" hidden="1"/>
    <row r="24582" hidden="1"/>
    <row r="24583" hidden="1"/>
    <row r="24584" hidden="1"/>
    <row r="24585" hidden="1"/>
    <row r="24586" hidden="1"/>
    <row r="24587" hidden="1"/>
    <row r="24588" hidden="1"/>
    <row r="24589" hidden="1"/>
    <row r="24590" hidden="1"/>
    <row r="24591" hidden="1"/>
    <row r="24592" hidden="1"/>
    <row r="24593" hidden="1"/>
    <row r="24594" hidden="1"/>
    <row r="24595" hidden="1"/>
    <row r="24596" hidden="1"/>
    <row r="24597" hidden="1"/>
    <row r="24598" hidden="1"/>
    <row r="24599" hidden="1"/>
    <row r="24600" hidden="1"/>
    <row r="24601" hidden="1"/>
    <row r="24602" hidden="1"/>
    <row r="24603" hidden="1"/>
    <row r="24604" hidden="1"/>
    <row r="24605" hidden="1"/>
    <row r="24606" hidden="1"/>
    <row r="24607" hidden="1"/>
    <row r="24608" hidden="1"/>
    <row r="24609" hidden="1"/>
    <row r="24610" hidden="1"/>
    <row r="24611" hidden="1"/>
    <row r="24612" hidden="1"/>
    <row r="24613" hidden="1"/>
    <row r="24614" hidden="1"/>
    <row r="24615" hidden="1"/>
    <row r="24616" hidden="1"/>
    <row r="24617" hidden="1"/>
    <row r="24618" hidden="1"/>
    <row r="24619" hidden="1"/>
    <row r="24620" hidden="1"/>
    <row r="24621" hidden="1"/>
    <row r="24622" hidden="1"/>
    <row r="24623" hidden="1"/>
    <row r="24624" hidden="1"/>
    <row r="24625" hidden="1"/>
    <row r="24626" hidden="1"/>
    <row r="24627" hidden="1"/>
    <row r="24628" hidden="1"/>
    <row r="24629" hidden="1"/>
    <row r="24630" hidden="1"/>
    <row r="24631" hidden="1"/>
    <row r="24632" hidden="1"/>
    <row r="24633" hidden="1"/>
    <row r="24634" hidden="1"/>
    <row r="24635" hidden="1"/>
    <row r="24636" hidden="1"/>
    <row r="24637" hidden="1"/>
    <row r="24638" hidden="1"/>
    <row r="24639" hidden="1"/>
    <row r="24640" hidden="1"/>
    <row r="24641" hidden="1"/>
    <row r="24642" hidden="1"/>
    <row r="24643" hidden="1"/>
    <row r="24644" hidden="1"/>
    <row r="24645" hidden="1"/>
    <row r="24646" hidden="1"/>
    <row r="24647" hidden="1"/>
    <row r="24648" hidden="1"/>
    <row r="24649" hidden="1"/>
    <row r="24650" hidden="1"/>
    <row r="24651" hidden="1"/>
    <row r="24652" hidden="1"/>
    <row r="24653" hidden="1"/>
    <row r="24654" hidden="1"/>
    <row r="24655" hidden="1"/>
    <row r="24656" hidden="1"/>
    <row r="24657" hidden="1"/>
    <row r="24658" hidden="1"/>
    <row r="24659" hidden="1"/>
    <row r="24660" hidden="1"/>
    <row r="24661" hidden="1"/>
    <row r="24662" hidden="1"/>
    <row r="24663" hidden="1"/>
    <row r="24664" hidden="1"/>
    <row r="24665" hidden="1"/>
    <row r="24666" hidden="1"/>
    <row r="24667" hidden="1"/>
    <row r="24668" hidden="1"/>
    <row r="24669" hidden="1"/>
    <row r="24670" hidden="1"/>
    <row r="24671" hidden="1"/>
    <row r="24672" hidden="1"/>
    <row r="24673" hidden="1"/>
    <row r="24674" hidden="1"/>
    <row r="24675" hidden="1"/>
    <row r="24676" hidden="1"/>
    <row r="24677" hidden="1"/>
    <row r="24678" hidden="1"/>
    <row r="24679" hidden="1"/>
    <row r="24680" hidden="1"/>
    <row r="24681" hidden="1"/>
    <row r="24682" hidden="1"/>
    <row r="24683" hidden="1"/>
    <row r="24684" hidden="1"/>
    <row r="24685" hidden="1"/>
    <row r="24686" hidden="1"/>
    <row r="24687" hidden="1"/>
    <row r="24688" hidden="1"/>
    <row r="24689" hidden="1"/>
    <row r="24690" hidden="1"/>
    <row r="24691" hidden="1"/>
    <row r="24692" hidden="1"/>
    <row r="24693" hidden="1"/>
    <row r="24694" hidden="1"/>
    <row r="24695" hidden="1"/>
    <row r="24696" hidden="1"/>
    <row r="24697" hidden="1"/>
    <row r="24698" hidden="1"/>
    <row r="24699" hidden="1"/>
    <row r="24700" hidden="1"/>
    <row r="24701" hidden="1"/>
    <row r="24702" hidden="1"/>
    <row r="24703" hidden="1"/>
    <row r="24704" hidden="1"/>
    <row r="24705" hidden="1"/>
    <row r="24706" hidden="1"/>
    <row r="24707" hidden="1"/>
    <row r="24708" hidden="1"/>
    <row r="24709" hidden="1"/>
    <row r="24710" hidden="1"/>
    <row r="24711" hidden="1"/>
    <row r="24712" hidden="1"/>
    <row r="24713" hidden="1"/>
    <row r="24714" hidden="1"/>
    <row r="24715" hidden="1"/>
    <row r="24716" hidden="1"/>
    <row r="24717" hidden="1"/>
    <row r="24718" hidden="1"/>
    <row r="24719" hidden="1"/>
    <row r="24720" hidden="1"/>
    <row r="24721" hidden="1"/>
    <row r="24722" hidden="1"/>
    <row r="24723" hidden="1"/>
    <row r="24724" hidden="1"/>
    <row r="24725" hidden="1"/>
    <row r="24726" hidden="1"/>
    <row r="24727" hidden="1"/>
    <row r="24728" hidden="1"/>
    <row r="24729" hidden="1"/>
    <row r="24730" hidden="1"/>
    <row r="24731" hidden="1"/>
    <row r="24732" hidden="1"/>
    <row r="24733" hidden="1"/>
    <row r="24734" hidden="1"/>
    <row r="24735" hidden="1"/>
    <row r="24736" hidden="1"/>
    <row r="24737" hidden="1"/>
    <row r="24738" hidden="1"/>
    <row r="24739" hidden="1"/>
    <row r="24740" hidden="1"/>
    <row r="24741" hidden="1"/>
    <row r="24742" hidden="1"/>
    <row r="24743" hidden="1"/>
    <row r="24744" hidden="1"/>
    <row r="24745" hidden="1"/>
    <row r="24746" hidden="1"/>
    <row r="24747" hidden="1"/>
    <row r="24748" hidden="1"/>
    <row r="24749" hidden="1"/>
    <row r="24750" hidden="1"/>
    <row r="24751" hidden="1"/>
    <row r="24752" hidden="1"/>
    <row r="24753" hidden="1"/>
    <row r="24754" hidden="1"/>
    <row r="24755" hidden="1"/>
    <row r="24756" hidden="1"/>
    <row r="24757" hidden="1"/>
    <row r="24758" hidden="1"/>
    <row r="24759" hidden="1"/>
    <row r="24760" hidden="1"/>
    <row r="24761" hidden="1"/>
    <row r="24762" hidden="1"/>
    <row r="24763" hidden="1"/>
    <row r="24764" hidden="1"/>
    <row r="24765" hidden="1"/>
    <row r="24766" hidden="1"/>
    <row r="24767" hidden="1"/>
    <row r="24768" hidden="1"/>
    <row r="24769" hidden="1"/>
    <row r="24770" hidden="1"/>
    <row r="24771" hidden="1"/>
    <row r="24772" hidden="1"/>
    <row r="24773" hidden="1"/>
    <row r="24774" hidden="1"/>
    <row r="24775" hidden="1"/>
    <row r="24776" hidden="1"/>
    <row r="24777" hidden="1"/>
    <row r="24778" hidden="1"/>
    <row r="24779" hidden="1"/>
    <row r="24780" hidden="1"/>
    <row r="24781" hidden="1"/>
    <row r="24782" hidden="1"/>
    <row r="24783" hidden="1"/>
    <row r="24784" hidden="1"/>
    <row r="24785" hidden="1"/>
    <row r="24786" hidden="1"/>
    <row r="24787" hidden="1"/>
    <row r="24788" hidden="1"/>
    <row r="24789" hidden="1"/>
    <row r="24790" hidden="1"/>
    <row r="24791" hidden="1"/>
    <row r="24792" hidden="1"/>
    <row r="24793" hidden="1"/>
    <row r="24794" hidden="1"/>
    <row r="24795" hidden="1"/>
    <row r="24796" hidden="1"/>
    <row r="24797" hidden="1"/>
    <row r="24798" hidden="1"/>
    <row r="24799" hidden="1"/>
    <row r="24800" hidden="1"/>
    <row r="24801" hidden="1"/>
    <row r="24802" hidden="1"/>
    <row r="24803" hidden="1"/>
    <row r="24804" hidden="1"/>
    <row r="24805" hidden="1"/>
    <row r="24806" hidden="1"/>
    <row r="24807" hidden="1"/>
    <row r="24808" hidden="1"/>
    <row r="24809" hidden="1"/>
    <row r="24810" hidden="1"/>
    <row r="24811" hidden="1"/>
    <row r="24812" hidden="1"/>
    <row r="24813" hidden="1"/>
    <row r="24814" hidden="1"/>
    <row r="24815" hidden="1"/>
    <row r="24816" hidden="1"/>
    <row r="24817" hidden="1"/>
    <row r="24818" hidden="1"/>
    <row r="24819" hidden="1"/>
    <row r="24820" hidden="1"/>
    <row r="24821" hidden="1"/>
    <row r="24822" hidden="1"/>
    <row r="24823" hidden="1"/>
    <row r="24824" hidden="1"/>
    <row r="24825" hidden="1"/>
    <row r="24826" hidden="1"/>
    <row r="24827" hidden="1"/>
    <row r="24828" hidden="1"/>
    <row r="24829" hidden="1"/>
    <row r="24830" hidden="1"/>
    <row r="24831" hidden="1"/>
    <row r="24832" hidden="1"/>
    <row r="24833" hidden="1"/>
    <row r="24834" hidden="1"/>
    <row r="24835" hidden="1"/>
    <row r="24836" hidden="1"/>
    <row r="24837" hidden="1"/>
    <row r="24838" hidden="1"/>
    <row r="24839" hidden="1"/>
    <row r="24840" hidden="1"/>
    <row r="24841" hidden="1"/>
    <row r="24842" hidden="1"/>
    <row r="24843" hidden="1"/>
    <row r="24844" hidden="1"/>
    <row r="24845" hidden="1"/>
    <row r="24846" hidden="1"/>
    <row r="24847" hidden="1"/>
    <row r="24848" hidden="1"/>
    <row r="24849" hidden="1"/>
    <row r="24850" hidden="1"/>
    <row r="24851" hidden="1"/>
    <row r="24852" hidden="1"/>
    <row r="24853" hidden="1"/>
    <row r="24854" hidden="1"/>
    <row r="24855" hidden="1"/>
    <row r="24856" hidden="1"/>
    <row r="24857" hidden="1"/>
  </sheetData>
  <sheetProtection password="A6E9" sheet="1"/>
  <mergeCells count="9">
    <mergeCell ref="B2:E2"/>
    <mergeCell ref="B36:E36"/>
    <mergeCell ref="D15:E15"/>
    <mergeCell ref="D16:E16"/>
    <mergeCell ref="D17:E17"/>
    <mergeCell ref="B40:B44"/>
    <mergeCell ref="D40:E44"/>
    <mergeCell ref="D38:E38"/>
    <mergeCell ref="D39:E39"/>
  </mergeCells>
  <phoneticPr fontId="47" type="noConversion"/>
  <printOptions horizontalCentered="1" verticalCentered="1"/>
  <pageMargins left="0.70866141732283472" right="0.70866141732283472" top="0.98425196850393704" bottom="0.74803149606299213" header="0.47244094488188981" footer="0.31496062992125984"/>
  <pageSetup paperSize="9" scale="94" orientation="landscape" blackAndWhite="1" r:id="rId1"/>
  <headerFoot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4" name="Group Box 5">
              <controlPr defaultSize="0" print="0" autoFill="0" autoPict="0">
                <anchor>
                  <from>
                    <xdr:col>0</xdr:col>
                    <xdr:colOff>171450</xdr:colOff>
                    <xdr:row>3</xdr:row>
                    <xdr:rowOff>0</xdr:rowOff>
                  </from>
                  <to>
                    <xdr:col>5</xdr:col>
                    <xdr:colOff>28575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Group Box 9">
              <controlPr defaultSize="0" autoFill="0" autoPict="0">
                <anchor moveWithCells="1">
                  <from>
                    <xdr:col>0</xdr:col>
                    <xdr:colOff>152400</xdr:colOff>
                    <xdr:row>12</xdr:row>
                    <xdr:rowOff>76200</xdr:rowOff>
                  </from>
                  <to>
                    <xdr:col>5</xdr:col>
                    <xdr:colOff>38100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Group Box 11">
              <controlPr defaultSize="0" autoFill="0" autoPict="0">
                <anchor moveWithCells="1">
                  <from>
                    <xdr:col>0</xdr:col>
                    <xdr:colOff>123825</xdr:colOff>
                    <xdr:row>19</xdr:row>
                    <xdr:rowOff>76200</xdr:rowOff>
                  </from>
                  <to>
                    <xdr:col>4</xdr:col>
                    <xdr:colOff>152400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7" name="Button 18">
              <controlPr defaultSize="0" print="0" autoFill="0" autoPict="0" macro="[0]!Financiación">
                <anchor>
                  <from>
                    <xdr:col>1</xdr:col>
                    <xdr:colOff>1685925</xdr:colOff>
                    <xdr:row>3</xdr:row>
                    <xdr:rowOff>200025</xdr:rowOff>
                  </from>
                  <to>
                    <xdr:col>2</xdr:col>
                    <xdr:colOff>1047750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8" name="Button 20">
              <controlPr defaultSize="0" print="0" autoFill="0" autoPict="0" macro="[0]!Gastos">
                <anchor>
                  <from>
                    <xdr:col>4</xdr:col>
                    <xdr:colOff>447675</xdr:colOff>
                    <xdr:row>3</xdr:row>
                    <xdr:rowOff>200025</xdr:rowOff>
                  </from>
                  <to>
                    <xdr:col>4</xdr:col>
                    <xdr:colOff>1638300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9" name="Button 21">
              <controlPr defaultSize="0" print="0" autoFill="0" autoPict="0" macro="[0]!vENTAS">
                <anchor>
                  <from>
                    <xdr:col>2</xdr:col>
                    <xdr:colOff>1181100</xdr:colOff>
                    <xdr:row>3</xdr:row>
                    <xdr:rowOff>200025</xdr:rowOff>
                  </from>
                  <to>
                    <xdr:col>4</xdr:col>
                    <xdr:colOff>295275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0" name="Button 22">
              <controlPr defaultSize="0" print="0" autoFill="0" autoPict="0" macro="[0]!GastosPersonal">
                <anchor>
                  <from>
                    <xdr:col>4</xdr:col>
                    <xdr:colOff>1800225</xdr:colOff>
                    <xdr:row>3</xdr:row>
                    <xdr:rowOff>200025</xdr:rowOff>
                  </from>
                  <to>
                    <xdr:col>4</xdr:col>
                    <xdr:colOff>2990850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1" name="Button 23">
              <controlPr defaultSize="0" print="0" autoFill="0" autoPict="0" macro="[0]!GastosFijos">
                <anchor>
                  <from>
                    <xdr:col>1</xdr:col>
                    <xdr:colOff>371475</xdr:colOff>
                    <xdr:row>5</xdr:row>
                    <xdr:rowOff>171450</xdr:rowOff>
                  </from>
                  <to>
                    <xdr:col>1</xdr:col>
                    <xdr:colOff>1562100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2" name="Button 24">
              <controlPr defaultSize="0" print="0" autoFill="0" autoPict="0" macro="[0]!Resultados">
                <anchor>
                  <from>
                    <xdr:col>1</xdr:col>
                    <xdr:colOff>1685925</xdr:colOff>
                    <xdr:row>5</xdr:row>
                    <xdr:rowOff>180975</xdr:rowOff>
                  </from>
                  <to>
                    <xdr:col>2</xdr:col>
                    <xdr:colOff>1047750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13" name="Button 25">
              <controlPr defaultSize="0" print="0" autoFill="0" autoPict="0" macro="[0]!Circulante">
                <anchor>
                  <from>
                    <xdr:col>2</xdr:col>
                    <xdr:colOff>1181100</xdr:colOff>
                    <xdr:row>5</xdr:row>
                    <xdr:rowOff>180975</xdr:rowOff>
                  </from>
                  <to>
                    <xdr:col>4</xdr:col>
                    <xdr:colOff>295275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14" name="Button 26">
              <controlPr defaultSize="0" print="0" autoFill="0" autoPict="0" macro="[0]!Balances">
                <anchor>
                  <from>
                    <xdr:col>4</xdr:col>
                    <xdr:colOff>438150</xdr:colOff>
                    <xdr:row>5</xdr:row>
                    <xdr:rowOff>171450</xdr:rowOff>
                  </from>
                  <to>
                    <xdr:col>4</xdr:col>
                    <xdr:colOff>1628775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15" name="Button 27">
              <controlPr defaultSize="0" print="0" autoFill="0" autoPict="0" macro="[0]!PresupuestoCapital">
                <anchor>
                  <from>
                    <xdr:col>4</xdr:col>
                    <xdr:colOff>1809750</xdr:colOff>
                    <xdr:row>5</xdr:row>
                    <xdr:rowOff>190500</xdr:rowOff>
                  </from>
                  <to>
                    <xdr:col>4</xdr:col>
                    <xdr:colOff>3000375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16" name="Button 28">
              <controlPr defaultSize="0" print="0" autoFill="0" autoPict="0" macro="[0]!Tesoreria">
                <anchor>
                  <from>
                    <xdr:col>1</xdr:col>
                    <xdr:colOff>371475</xdr:colOff>
                    <xdr:row>7</xdr:row>
                    <xdr:rowOff>171450</xdr:rowOff>
                  </from>
                  <to>
                    <xdr:col>1</xdr:col>
                    <xdr:colOff>1562100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17" name="Button 29">
              <controlPr defaultSize="0" print="0" autoFill="0" autoPict="0" macro="[0]!Ratios">
                <anchor>
                  <from>
                    <xdr:col>1</xdr:col>
                    <xdr:colOff>1695450</xdr:colOff>
                    <xdr:row>7</xdr:row>
                    <xdr:rowOff>180975</xdr:rowOff>
                  </from>
                  <to>
                    <xdr:col>2</xdr:col>
                    <xdr:colOff>1057275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18" name="Button 30">
              <controlPr defaultSize="0" print="0" autoFill="0" autoPict="0" macro="[0]!PuntoEquilibrio">
                <anchor>
                  <from>
                    <xdr:col>2</xdr:col>
                    <xdr:colOff>1190625</xdr:colOff>
                    <xdr:row>7</xdr:row>
                    <xdr:rowOff>180975</xdr:rowOff>
                  </from>
                  <to>
                    <xdr:col>4</xdr:col>
                    <xdr:colOff>304800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19" name="Group Box 31">
              <controlPr defaultSize="0" print="0" autoFill="0" autoPict="0">
                <anchor>
                  <from>
                    <xdr:col>4</xdr:col>
                    <xdr:colOff>504825</xdr:colOff>
                    <xdr:row>7</xdr:row>
                    <xdr:rowOff>190500</xdr:rowOff>
                  </from>
                  <to>
                    <xdr:col>4</xdr:col>
                    <xdr:colOff>2971800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20" name="Button 40">
              <controlPr defaultSize="0" print="0" autoFill="0" autoPict="0" macro="[0]!PlanInversiones">
                <anchor>
                  <from>
                    <xdr:col>1</xdr:col>
                    <xdr:colOff>371475</xdr:colOff>
                    <xdr:row>3</xdr:row>
                    <xdr:rowOff>200025</xdr:rowOff>
                  </from>
                  <to>
                    <xdr:col>1</xdr:col>
                    <xdr:colOff>1562100</xdr:colOff>
                    <xdr:row>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00" r:id="rId21" name="Button 180">
              <controlPr defaultSize="0" print="0" autoFill="0" autoPict="0" macro="[0]!INFORME">
                <anchor>
                  <from>
                    <xdr:col>4</xdr:col>
                    <xdr:colOff>971550</xdr:colOff>
                    <xdr:row>8</xdr:row>
                    <xdr:rowOff>95250</xdr:rowOff>
                  </from>
                  <to>
                    <xdr:col>4</xdr:col>
                    <xdr:colOff>2486025</xdr:colOff>
                    <xdr:row>9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2:AB53"/>
  <sheetViews>
    <sheetView showGridLines="0" showZeros="0" zoomScale="80" zoomScaleNormal="80" workbookViewId="0">
      <selection activeCell="E6" sqref="E6"/>
    </sheetView>
  </sheetViews>
  <sheetFormatPr baseColWidth="10" defaultColWidth="0" defaultRowHeight="18"/>
  <cols>
    <col min="1" max="1" width="1.75" style="62" customWidth="1"/>
    <col min="2" max="2" width="36.5" style="62" bestFit="1" customWidth="1"/>
    <col min="3" max="3" width="9.5" style="62" customWidth="1"/>
    <col min="4" max="4" width="12" style="62" hidden="1" customWidth="1"/>
    <col min="5" max="5" width="10.75" style="62" customWidth="1"/>
    <col min="6" max="6" width="8.5" style="62" customWidth="1"/>
    <col min="7" max="7" width="10.5" style="62" customWidth="1"/>
    <col min="8" max="8" width="9.125" style="62" bestFit="1" customWidth="1"/>
    <col min="9" max="9" width="9.375" style="62" customWidth="1"/>
    <col min="10" max="10" width="10.125" style="62" customWidth="1"/>
    <col min="11" max="11" width="10.5" style="62" customWidth="1"/>
    <col min="12" max="12" width="9" style="62" customWidth="1"/>
    <col min="13" max="13" width="10.5" style="62" customWidth="1"/>
    <col min="14" max="14" width="9" style="62" bestFit="1" customWidth="1"/>
    <col min="15" max="15" width="8.375" style="62" customWidth="1"/>
    <col min="16" max="16" width="8.125" style="62" customWidth="1"/>
    <col min="17" max="17" width="9.125" style="62" bestFit="1" customWidth="1"/>
    <col min="18" max="19" width="9.25" style="62" customWidth="1"/>
    <col min="20" max="20" width="9" style="62" bestFit="1" customWidth="1"/>
    <col min="21" max="23" width="8.125" style="62" bestFit="1" customWidth="1"/>
    <col min="24" max="24" width="9.125" style="62" customWidth="1"/>
    <col min="25" max="25" width="8.875" style="62" customWidth="1"/>
    <col min="26" max="27" width="9" style="62" customWidth="1"/>
    <col min="28" max="28" width="9.5" style="62" customWidth="1"/>
    <col min="29" max="29" width="11.25" style="62" customWidth="1"/>
    <col min="30" max="16384" width="0" style="62" hidden="1"/>
  </cols>
  <sheetData>
    <row r="2" spans="1:27" ht="18.75" thickBot="1"/>
    <row r="3" spans="1:27" ht="33" customHeight="1" thickBot="1">
      <c r="A3" s="712" t="s">
        <v>48</v>
      </c>
      <c r="B3" s="713"/>
      <c r="C3" s="713"/>
      <c r="D3" s="714"/>
      <c r="E3" s="714"/>
      <c r="F3" s="714"/>
      <c r="G3" s="714"/>
      <c r="H3" s="714"/>
      <c r="I3" s="714"/>
      <c r="J3" s="714"/>
      <c r="K3" s="714"/>
      <c r="L3" s="714"/>
      <c r="M3" s="714"/>
      <c r="N3" s="714"/>
      <c r="O3" s="714"/>
      <c r="P3" s="714"/>
      <c r="Q3" s="714"/>
      <c r="R3" s="714"/>
      <c r="S3" s="715"/>
      <c r="U3" s="202"/>
      <c r="V3" s="202"/>
    </row>
    <row r="4" spans="1:27" ht="33" customHeight="1">
      <c r="A4" s="1066" t="s">
        <v>253</v>
      </c>
      <c r="B4" s="1067"/>
      <c r="C4" s="1068"/>
      <c r="D4" s="709"/>
      <c r="E4" s="1035" t="s">
        <v>60</v>
      </c>
      <c r="F4" s="1036"/>
      <c r="G4" s="1037"/>
      <c r="H4" s="1035" t="s">
        <v>61</v>
      </c>
      <c r="I4" s="1036"/>
      <c r="J4" s="1037"/>
      <c r="K4" s="1035" t="s">
        <v>62</v>
      </c>
      <c r="L4" s="1036"/>
      <c r="M4" s="1037"/>
      <c r="N4" s="1035" t="s">
        <v>176</v>
      </c>
      <c r="O4" s="1036"/>
      <c r="P4" s="1037"/>
      <c r="Q4" s="1035" t="s">
        <v>177</v>
      </c>
      <c r="R4" s="1036"/>
      <c r="S4" s="1038"/>
      <c r="T4" s="705"/>
      <c r="U4" s="705"/>
      <c r="V4" s="705"/>
      <c r="W4" s="705"/>
      <c r="X4" s="705"/>
      <c r="Y4" s="705"/>
      <c r="Z4" s="202"/>
      <c r="AA4" s="202"/>
    </row>
    <row r="5" spans="1:27" ht="33" customHeight="1">
      <c r="A5" s="1066"/>
      <c r="B5" s="1067"/>
      <c r="C5" s="1068"/>
      <c r="D5" s="710"/>
      <c r="E5" s="730" t="s">
        <v>501</v>
      </c>
      <c r="F5" s="752" t="s">
        <v>502</v>
      </c>
      <c r="G5" s="711" t="s">
        <v>505</v>
      </c>
      <c r="H5" s="730" t="s">
        <v>501</v>
      </c>
      <c r="I5" s="732" t="s">
        <v>502</v>
      </c>
      <c r="J5" s="711" t="s">
        <v>505</v>
      </c>
      <c r="K5" s="730" t="s">
        <v>501</v>
      </c>
      <c r="L5" s="732" t="s">
        <v>502</v>
      </c>
      <c r="M5" s="711" t="s">
        <v>505</v>
      </c>
      <c r="N5" s="730" t="s">
        <v>501</v>
      </c>
      <c r="O5" s="732" t="s">
        <v>502</v>
      </c>
      <c r="P5" s="711" t="s">
        <v>505</v>
      </c>
      <c r="Q5" s="730" t="s">
        <v>501</v>
      </c>
      <c r="R5" s="732" t="s">
        <v>502</v>
      </c>
      <c r="S5" s="716" t="s">
        <v>505</v>
      </c>
      <c r="T5" s="705"/>
      <c r="U5" s="705"/>
      <c r="V5" s="705"/>
      <c r="W5" s="705"/>
      <c r="X5" s="705"/>
      <c r="Y5" s="705"/>
      <c r="Z5" s="202"/>
      <c r="AA5" s="202"/>
    </row>
    <row r="6" spans="1:27" ht="33" customHeight="1">
      <c r="A6" s="717" t="s">
        <v>3</v>
      </c>
      <c r="B6" s="1069" t="s">
        <v>493</v>
      </c>
      <c r="C6" s="1070"/>
      <c r="D6" s="707"/>
      <c r="E6" s="877"/>
      <c r="F6" s="878"/>
      <c r="G6" s="886">
        <f t="shared" ref="G6:G11" si="0">H19</f>
        <v>0</v>
      </c>
      <c r="H6" s="877"/>
      <c r="I6" s="879">
        <f t="shared" ref="I6:I12" si="1">F6</f>
        <v>0</v>
      </c>
      <c r="J6" s="886">
        <f t="shared" ref="J6:J11" si="2">K19</f>
        <v>0</v>
      </c>
      <c r="K6" s="877"/>
      <c r="L6" s="879">
        <f t="shared" ref="L6:L12" si="3">I6</f>
        <v>0</v>
      </c>
      <c r="M6" s="886">
        <f t="shared" ref="M6:M11" si="4">N19</f>
        <v>0</v>
      </c>
      <c r="N6" s="877"/>
      <c r="O6" s="879">
        <f t="shared" ref="O6:O12" si="5">L6</f>
        <v>0</v>
      </c>
      <c r="P6" s="886">
        <f t="shared" ref="P6:P11" si="6">Q19</f>
        <v>0</v>
      </c>
      <c r="Q6" s="877"/>
      <c r="R6" s="879">
        <f t="shared" ref="R6:R12" si="7">O6</f>
        <v>0</v>
      </c>
      <c r="S6" s="886">
        <f t="shared" ref="S6:S11" si="8">T19</f>
        <v>0</v>
      </c>
      <c r="T6" s="707"/>
      <c r="U6" s="707"/>
      <c r="V6" s="707"/>
      <c r="W6" s="707"/>
      <c r="X6" s="707"/>
      <c r="Y6" s="707"/>
    </row>
    <row r="7" spans="1:27" ht="33" customHeight="1">
      <c r="A7" s="708" t="s">
        <v>3</v>
      </c>
      <c r="B7" s="1054" t="s">
        <v>494</v>
      </c>
      <c r="C7" s="1055"/>
      <c r="D7" s="707"/>
      <c r="E7" s="598"/>
      <c r="F7" s="880"/>
      <c r="G7" s="886">
        <f t="shared" si="0"/>
        <v>0</v>
      </c>
      <c r="H7" s="598"/>
      <c r="I7" s="881">
        <f t="shared" si="1"/>
        <v>0</v>
      </c>
      <c r="J7" s="886">
        <f t="shared" si="2"/>
        <v>0</v>
      </c>
      <c r="K7" s="598"/>
      <c r="L7" s="881">
        <f t="shared" si="3"/>
        <v>0</v>
      </c>
      <c r="M7" s="886">
        <f t="shared" si="4"/>
        <v>0</v>
      </c>
      <c r="N7" s="598"/>
      <c r="O7" s="881">
        <f t="shared" si="5"/>
        <v>0</v>
      </c>
      <c r="P7" s="886">
        <f t="shared" si="6"/>
        <v>0</v>
      </c>
      <c r="Q7" s="598"/>
      <c r="R7" s="881">
        <f t="shared" si="7"/>
        <v>0</v>
      </c>
      <c r="S7" s="886">
        <f t="shared" si="8"/>
        <v>0</v>
      </c>
      <c r="T7" s="707"/>
      <c r="U7" s="707"/>
      <c r="V7" s="707"/>
      <c r="W7" s="707"/>
      <c r="X7" s="707"/>
      <c r="Y7" s="707"/>
    </row>
    <row r="8" spans="1:27" ht="33" customHeight="1">
      <c r="A8" s="708" t="s">
        <v>3</v>
      </c>
      <c r="B8" s="1054" t="s">
        <v>495</v>
      </c>
      <c r="C8" s="1055"/>
      <c r="D8" s="707"/>
      <c r="E8" s="598"/>
      <c r="F8" s="880"/>
      <c r="G8" s="886">
        <f t="shared" si="0"/>
        <v>0</v>
      </c>
      <c r="H8" s="598"/>
      <c r="I8" s="881">
        <f t="shared" si="1"/>
        <v>0</v>
      </c>
      <c r="J8" s="886">
        <f t="shared" si="2"/>
        <v>0</v>
      </c>
      <c r="K8" s="598"/>
      <c r="L8" s="881">
        <f t="shared" si="3"/>
        <v>0</v>
      </c>
      <c r="M8" s="886">
        <f t="shared" si="4"/>
        <v>0</v>
      </c>
      <c r="N8" s="598"/>
      <c r="O8" s="881">
        <f t="shared" si="5"/>
        <v>0</v>
      </c>
      <c r="P8" s="886">
        <f t="shared" si="6"/>
        <v>0</v>
      </c>
      <c r="Q8" s="598"/>
      <c r="R8" s="881">
        <f t="shared" si="7"/>
        <v>0</v>
      </c>
      <c r="S8" s="886">
        <f t="shared" si="8"/>
        <v>0</v>
      </c>
      <c r="T8" s="707"/>
      <c r="U8" s="707"/>
      <c r="V8" s="707"/>
      <c r="W8" s="707"/>
      <c r="X8" s="707"/>
      <c r="Y8" s="707"/>
    </row>
    <row r="9" spans="1:27" ht="33" customHeight="1">
      <c r="A9" s="708" t="s">
        <v>3</v>
      </c>
      <c r="B9" s="1054" t="s">
        <v>496</v>
      </c>
      <c r="C9" s="1055"/>
      <c r="D9" s="707"/>
      <c r="E9" s="598"/>
      <c r="F9" s="880"/>
      <c r="G9" s="886">
        <f t="shared" si="0"/>
        <v>0</v>
      </c>
      <c r="H9" s="598"/>
      <c r="I9" s="881">
        <f t="shared" si="1"/>
        <v>0</v>
      </c>
      <c r="J9" s="886">
        <f t="shared" si="2"/>
        <v>0</v>
      </c>
      <c r="K9" s="598"/>
      <c r="L9" s="881">
        <f t="shared" si="3"/>
        <v>0</v>
      </c>
      <c r="M9" s="886">
        <f t="shared" si="4"/>
        <v>0</v>
      </c>
      <c r="N9" s="598"/>
      <c r="O9" s="881">
        <f t="shared" si="5"/>
        <v>0</v>
      </c>
      <c r="P9" s="886">
        <f t="shared" si="6"/>
        <v>0</v>
      </c>
      <c r="Q9" s="598"/>
      <c r="R9" s="881">
        <f t="shared" si="7"/>
        <v>0</v>
      </c>
      <c r="S9" s="886">
        <f t="shared" si="8"/>
        <v>0</v>
      </c>
      <c r="T9" s="707"/>
      <c r="U9" s="707"/>
      <c r="V9" s="707"/>
      <c r="W9" s="707"/>
      <c r="X9" s="707"/>
      <c r="Y9" s="707"/>
    </row>
    <row r="10" spans="1:27" ht="33" customHeight="1">
      <c r="A10" s="708" t="s">
        <v>3</v>
      </c>
      <c r="B10" s="1054" t="s">
        <v>497</v>
      </c>
      <c r="C10" s="1055"/>
      <c r="D10" s="707"/>
      <c r="E10" s="598"/>
      <c r="F10" s="880"/>
      <c r="G10" s="886">
        <f t="shared" si="0"/>
        <v>0</v>
      </c>
      <c r="H10" s="598"/>
      <c r="I10" s="881">
        <f t="shared" si="1"/>
        <v>0</v>
      </c>
      <c r="J10" s="886">
        <f t="shared" si="2"/>
        <v>0</v>
      </c>
      <c r="K10" s="598"/>
      <c r="L10" s="881">
        <f t="shared" si="3"/>
        <v>0</v>
      </c>
      <c r="M10" s="886">
        <f t="shared" si="4"/>
        <v>0</v>
      </c>
      <c r="N10" s="598"/>
      <c r="O10" s="881">
        <f t="shared" si="5"/>
        <v>0</v>
      </c>
      <c r="P10" s="886">
        <f t="shared" si="6"/>
        <v>0</v>
      </c>
      <c r="Q10" s="598"/>
      <c r="R10" s="881">
        <f t="shared" si="7"/>
        <v>0</v>
      </c>
      <c r="S10" s="886">
        <f t="shared" si="8"/>
        <v>0</v>
      </c>
      <c r="T10" s="707"/>
      <c r="U10" s="707"/>
      <c r="V10" s="707"/>
      <c r="W10" s="707"/>
      <c r="X10" s="707"/>
      <c r="Y10" s="707"/>
    </row>
    <row r="11" spans="1:27" ht="33" customHeight="1">
      <c r="A11" s="708" t="s">
        <v>3</v>
      </c>
      <c r="B11" s="1054" t="s">
        <v>498</v>
      </c>
      <c r="C11" s="1055"/>
      <c r="D11" s="707"/>
      <c r="E11" s="598"/>
      <c r="F11" s="880"/>
      <c r="G11" s="886">
        <f t="shared" si="0"/>
        <v>0</v>
      </c>
      <c r="H11" s="598"/>
      <c r="I11" s="881">
        <f t="shared" si="1"/>
        <v>0</v>
      </c>
      <c r="J11" s="886">
        <f t="shared" si="2"/>
        <v>0</v>
      </c>
      <c r="K11" s="598"/>
      <c r="L11" s="881">
        <f t="shared" si="3"/>
        <v>0</v>
      </c>
      <c r="M11" s="886">
        <f t="shared" si="4"/>
        <v>0</v>
      </c>
      <c r="N11" s="598"/>
      <c r="O11" s="881">
        <f t="shared" si="5"/>
        <v>0</v>
      </c>
      <c r="P11" s="886">
        <f t="shared" si="6"/>
        <v>0</v>
      </c>
      <c r="Q11" s="598"/>
      <c r="R11" s="881">
        <f t="shared" si="7"/>
        <v>0</v>
      </c>
      <c r="S11" s="886">
        <f t="shared" si="8"/>
        <v>0</v>
      </c>
      <c r="T11" s="707"/>
      <c r="U11" s="707"/>
      <c r="V11" s="707"/>
      <c r="W11" s="707"/>
      <c r="X11" s="707"/>
      <c r="Y11" s="707"/>
    </row>
    <row r="12" spans="1:27" ht="33" customHeight="1">
      <c r="A12" s="708" t="s">
        <v>3</v>
      </c>
      <c r="B12" s="1054" t="s">
        <v>503</v>
      </c>
      <c r="C12" s="1055"/>
      <c r="D12" s="707"/>
      <c r="E12" s="598"/>
      <c r="F12" s="880"/>
      <c r="G12" s="886">
        <f>H31</f>
        <v>0</v>
      </c>
      <c r="H12" s="598"/>
      <c r="I12" s="881">
        <f t="shared" si="1"/>
        <v>0</v>
      </c>
      <c r="J12" s="886">
        <f>K31</f>
        <v>0</v>
      </c>
      <c r="K12" s="598"/>
      <c r="L12" s="881">
        <f t="shared" si="3"/>
        <v>0</v>
      </c>
      <c r="M12" s="886">
        <f>N31</f>
        <v>0</v>
      </c>
      <c r="N12" s="598"/>
      <c r="O12" s="881">
        <f t="shared" si="5"/>
        <v>0</v>
      </c>
      <c r="P12" s="886">
        <f>Q31</f>
        <v>0</v>
      </c>
      <c r="Q12" s="598"/>
      <c r="R12" s="881">
        <f t="shared" si="7"/>
        <v>0</v>
      </c>
      <c r="S12" s="886">
        <f>T31</f>
        <v>0</v>
      </c>
      <c r="T12" s="707"/>
      <c r="U12" s="707"/>
      <c r="V12" s="707"/>
      <c r="W12" s="707"/>
      <c r="X12" s="707"/>
      <c r="Y12" s="707"/>
    </row>
    <row r="13" spans="1:27" ht="33" customHeight="1">
      <c r="A13" s="708" t="s">
        <v>3</v>
      </c>
      <c r="B13" s="1054" t="s">
        <v>499</v>
      </c>
      <c r="C13" s="1055"/>
      <c r="D13" s="707"/>
      <c r="E13" s="884"/>
      <c r="F13" s="885"/>
      <c r="G13" s="886">
        <f>E13</f>
        <v>0</v>
      </c>
      <c r="H13" s="882">
        <f>E13</f>
        <v>0</v>
      </c>
      <c r="I13" s="885"/>
      <c r="J13" s="886">
        <f>H13</f>
        <v>0</v>
      </c>
      <c r="K13" s="882">
        <f>H13</f>
        <v>0</v>
      </c>
      <c r="L13" s="885"/>
      <c r="M13" s="886">
        <f>K13</f>
        <v>0</v>
      </c>
      <c r="N13" s="882">
        <f>K13</f>
        <v>0</v>
      </c>
      <c r="O13" s="885"/>
      <c r="P13" s="886">
        <f>N13</f>
        <v>0</v>
      </c>
      <c r="Q13" s="882">
        <f>N13</f>
        <v>0</v>
      </c>
      <c r="R13" s="885"/>
      <c r="S13" s="886">
        <f>Q13</f>
        <v>0</v>
      </c>
      <c r="T13" s="707"/>
      <c r="U13" s="707"/>
      <c r="V13" s="707"/>
      <c r="W13" s="707"/>
      <c r="X13" s="707"/>
      <c r="Y13" s="707"/>
    </row>
    <row r="14" spans="1:27" ht="33" customHeight="1">
      <c r="A14" s="708" t="s">
        <v>3</v>
      </c>
      <c r="B14" s="1054" t="s">
        <v>500</v>
      </c>
      <c r="C14" s="1055"/>
      <c r="D14" s="707"/>
      <c r="E14" s="884"/>
      <c r="F14" s="885"/>
      <c r="G14" s="886">
        <f>E14</f>
        <v>0</v>
      </c>
      <c r="H14" s="882">
        <f>E14</f>
        <v>0</v>
      </c>
      <c r="I14" s="885"/>
      <c r="J14" s="886">
        <f>H14</f>
        <v>0</v>
      </c>
      <c r="K14" s="882">
        <f>H14</f>
        <v>0</v>
      </c>
      <c r="L14" s="885"/>
      <c r="M14" s="886">
        <f>K14</f>
        <v>0</v>
      </c>
      <c r="N14" s="882">
        <f>K14</f>
        <v>0</v>
      </c>
      <c r="O14" s="885"/>
      <c r="P14" s="886">
        <f>N14</f>
        <v>0</v>
      </c>
      <c r="Q14" s="882">
        <f>N14</f>
        <v>0</v>
      </c>
      <c r="R14" s="885"/>
      <c r="S14" s="887">
        <f>Q14</f>
        <v>0</v>
      </c>
      <c r="T14" s="707"/>
      <c r="U14" s="707"/>
      <c r="V14" s="707"/>
      <c r="W14" s="707"/>
      <c r="X14" s="707"/>
      <c r="Y14" s="707"/>
    </row>
    <row r="15" spans="1:27" ht="33" customHeight="1" thickBot="1">
      <c r="A15" s="718" t="s">
        <v>3</v>
      </c>
      <c r="B15" s="1056" t="s">
        <v>504</v>
      </c>
      <c r="C15" s="1057"/>
      <c r="D15" s="719"/>
      <c r="E15" s="888"/>
      <c r="F15" s="889"/>
      <c r="G15" s="890">
        <f>E15</f>
        <v>0</v>
      </c>
      <c r="H15" s="883">
        <f>E15</f>
        <v>0</v>
      </c>
      <c r="I15" s="889"/>
      <c r="J15" s="890">
        <f>H15</f>
        <v>0</v>
      </c>
      <c r="K15" s="883">
        <f>H15</f>
        <v>0</v>
      </c>
      <c r="L15" s="889"/>
      <c r="M15" s="890">
        <f>K15</f>
        <v>0</v>
      </c>
      <c r="N15" s="883">
        <f>K15</f>
        <v>0</v>
      </c>
      <c r="O15" s="889"/>
      <c r="P15" s="890">
        <f>N15</f>
        <v>0</v>
      </c>
      <c r="Q15" s="883">
        <f>N15</f>
        <v>0</v>
      </c>
      <c r="R15" s="889"/>
      <c r="S15" s="891">
        <f>Q15</f>
        <v>0</v>
      </c>
      <c r="T15" s="707"/>
      <c r="U15" s="707"/>
      <c r="V15" s="707"/>
      <c r="W15" s="707"/>
      <c r="X15" s="707"/>
      <c r="Y15" s="707"/>
    </row>
    <row r="16" spans="1:27" ht="33" customHeight="1">
      <c r="A16" s="706"/>
      <c r="B16" s="707"/>
      <c r="C16" s="707"/>
      <c r="D16" s="707"/>
      <c r="E16" s="707"/>
      <c r="F16" s="707"/>
      <c r="G16" s="707"/>
      <c r="H16" s="707"/>
      <c r="I16" s="707"/>
      <c r="J16" s="707"/>
      <c r="K16" s="707"/>
      <c r="L16" s="707"/>
      <c r="M16" s="707"/>
      <c r="N16" s="707"/>
      <c r="O16" s="707"/>
      <c r="P16" s="707"/>
      <c r="Q16" s="707"/>
      <c r="R16" s="707"/>
      <c r="S16" s="707"/>
      <c r="T16" s="707"/>
    </row>
    <row r="17" spans="1:20" s="71" customFormat="1" ht="40.5" hidden="1" customHeight="1">
      <c r="A17" s="1064" t="s">
        <v>49</v>
      </c>
      <c r="B17" s="1065"/>
      <c r="C17" s="203"/>
      <c r="D17" s="652" t="s">
        <v>465</v>
      </c>
      <c r="E17" s="652" t="s">
        <v>466</v>
      </c>
      <c r="F17" s="1031" t="s">
        <v>60</v>
      </c>
      <c r="G17" s="1032"/>
      <c r="H17" s="1033"/>
      <c r="I17" s="1031" t="s">
        <v>61</v>
      </c>
      <c r="J17" s="1032"/>
      <c r="K17" s="1033"/>
      <c r="L17" s="1031" t="s">
        <v>62</v>
      </c>
      <c r="M17" s="1032"/>
      <c r="N17" s="1033"/>
      <c r="O17" s="1031" t="s">
        <v>176</v>
      </c>
      <c r="P17" s="1032"/>
      <c r="Q17" s="1033"/>
      <c r="R17" s="1031" t="s">
        <v>177</v>
      </c>
      <c r="S17" s="1032"/>
      <c r="T17" s="1034"/>
    </row>
    <row r="18" spans="1:20" s="71" customFormat="1" ht="33" hidden="1">
      <c r="A18" s="1066" t="s">
        <v>253</v>
      </c>
      <c r="B18" s="1067"/>
      <c r="C18" s="1068"/>
      <c r="D18" s="205" t="s">
        <v>171</v>
      </c>
      <c r="E18" s="205" t="s">
        <v>171</v>
      </c>
      <c r="F18" s="206" t="s">
        <v>252</v>
      </c>
      <c r="G18" s="204" t="s">
        <v>254</v>
      </c>
      <c r="H18" s="207" t="s">
        <v>171</v>
      </c>
      <c r="I18" s="206" t="s">
        <v>252</v>
      </c>
      <c r="J18" s="204" t="s">
        <v>254</v>
      </c>
      <c r="K18" s="207" t="s">
        <v>171</v>
      </c>
      <c r="L18" s="206" t="s">
        <v>252</v>
      </c>
      <c r="M18" s="204" t="s">
        <v>254</v>
      </c>
      <c r="N18" s="207" t="s">
        <v>171</v>
      </c>
      <c r="O18" s="206" t="s">
        <v>252</v>
      </c>
      <c r="P18" s="204" t="s">
        <v>254</v>
      </c>
      <c r="Q18" s="207" t="s">
        <v>171</v>
      </c>
      <c r="R18" s="206" t="s">
        <v>252</v>
      </c>
      <c r="S18" s="204" t="s">
        <v>254</v>
      </c>
      <c r="T18" s="208" t="s">
        <v>171</v>
      </c>
    </row>
    <row r="19" spans="1:20" s="179" customFormat="1" ht="15" hidden="1">
      <c r="A19" s="192" t="s">
        <v>2</v>
      </c>
      <c r="B19" s="171" t="s">
        <v>140</v>
      </c>
      <c r="C19" s="171"/>
      <c r="D19" s="171">
        <f>'Balance inicial'!D27</f>
        <v>0</v>
      </c>
      <c r="E19" s="157">
        <f>Inversiones!G24</f>
        <v>0</v>
      </c>
      <c r="F19" s="209">
        <f>'G. Variables'!D5+'G. Variables'!D15+'G. Variables'!D25+'G. Variables'!D35+'G. Variables'!D45</f>
        <v>0</v>
      </c>
      <c r="G19" s="721">
        <f t="shared" ref="G19:G24" si="9">F6</f>
        <v>0</v>
      </c>
      <c r="H19" s="210">
        <f t="shared" ref="H19:H24" si="10">F19/365*G19</f>
        <v>0</v>
      </c>
      <c r="I19" s="209">
        <f>'G. Variables'!H5+'G. Variables'!H15+'G. Variables'!H25+'G. Variables'!H35+'G. Variables'!H45</f>
        <v>0</v>
      </c>
      <c r="J19" s="721">
        <f t="shared" ref="J19:J24" si="11">I6</f>
        <v>0</v>
      </c>
      <c r="K19" s="210">
        <f t="shared" ref="K19:K24" si="12">I19/365*J19</f>
        <v>0</v>
      </c>
      <c r="L19" s="209">
        <f>'G. Variables'!L5+'G. Variables'!L15+'G. Variables'!L25+'G. Variables'!L35+'G. Variables'!L45</f>
        <v>0</v>
      </c>
      <c r="M19" s="721">
        <f t="shared" ref="M19:M24" si="13">L6</f>
        <v>0</v>
      </c>
      <c r="N19" s="210">
        <f t="shared" ref="N19:N24" si="14">L19/365*M19</f>
        <v>0</v>
      </c>
      <c r="O19" s="209">
        <f>'G. Variables'!P5+'G. Variables'!P15+'G. Variables'!P25+'G. Variables'!P35+'G. Variables'!P45</f>
        <v>0</v>
      </c>
      <c r="P19" s="721">
        <f t="shared" ref="P19:P24" si="15">O6</f>
        <v>0</v>
      </c>
      <c r="Q19" s="210">
        <f t="shared" ref="Q19:Q24" si="16">O19/365*P19</f>
        <v>0</v>
      </c>
      <c r="R19" s="209">
        <f>'G. Variables'!T5+'G. Variables'!T15+'G. Variables'!T25+'G. Variables'!T35+'G. Variables'!T45</f>
        <v>0</v>
      </c>
      <c r="S19" s="721">
        <f t="shared" ref="S19:S24" si="17">R6</f>
        <v>0</v>
      </c>
      <c r="T19" s="211">
        <f t="shared" ref="T19:T24" si="18">R19/365*S19</f>
        <v>0</v>
      </c>
    </row>
    <row r="20" spans="1:20" s="179" customFormat="1" ht="15" hidden="1">
      <c r="A20" s="192" t="s">
        <v>2</v>
      </c>
      <c r="B20" s="171" t="s">
        <v>317</v>
      </c>
      <c r="C20" s="171"/>
      <c r="D20" s="171">
        <f>'Balance inicial'!D28</f>
        <v>0</v>
      </c>
      <c r="E20" s="157">
        <f>Inversiones!G25</f>
        <v>0</v>
      </c>
      <c r="F20" s="209">
        <f>'G. Variables'!D6+'G. Variables'!D16+'G. Variables'!D26+'G. Variables'!D36+'G. Variables'!D46</f>
        <v>0</v>
      </c>
      <c r="G20" s="721">
        <f t="shared" si="9"/>
        <v>0</v>
      </c>
      <c r="H20" s="210">
        <f t="shared" si="10"/>
        <v>0</v>
      </c>
      <c r="I20" s="209">
        <f>'G. Variables'!H6+'G. Variables'!H16+'G. Variables'!H26+'G. Variables'!H36+'G. Variables'!H46</f>
        <v>0</v>
      </c>
      <c r="J20" s="721">
        <f t="shared" si="11"/>
        <v>0</v>
      </c>
      <c r="K20" s="210">
        <f t="shared" si="12"/>
        <v>0</v>
      </c>
      <c r="L20" s="209">
        <f>'G. Variables'!L6+'G. Variables'!L16+'G. Variables'!L26+'G. Variables'!L36+'G. Variables'!L46</f>
        <v>0</v>
      </c>
      <c r="M20" s="721">
        <f t="shared" si="13"/>
        <v>0</v>
      </c>
      <c r="N20" s="210">
        <f t="shared" si="14"/>
        <v>0</v>
      </c>
      <c r="O20" s="209">
        <f>'G. Variables'!P6+'G. Variables'!P16+'G. Variables'!P26+'G. Variables'!P36+'G. Variables'!P46</f>
        <v>0</v>
      </c>
      <c r="P20" s="721">
        <f t="shared" si="15"/>
        <v>0</v>
      </c>
      <c r="Q20" s="210">
        <f t="shared" si="16"/>
        <v>0</v>
      </c>
      <c r="R20" s="209">
        <f>'G. Variables'!T6+'G. Variables'!T16+'G. Variables'!T26+'G. Variables'!T36+'G. Variables'!T46</f>
        <v>0</v>
      </c>
      <c r="S20" s="721">
        <f t="shared" si="17"/>
        <v>0</v>
      </c>
      <c r="T20" s="211">
        <f t="shared" si="18"/>
        <v>0</v>
      </c>
    </row>
    <row r="21" spans="1:20" s="171" customFormat="1" ht="15" hidden="1">
      <c r="A21" s="193" t="s">
        <v>2</v>
      </c>
      <c r="B21" s="171" t="s">
        <v>239</v>
      </c>
      <c r="D21" s="171">
        <f>'Balance inicial'!D29</f>
        <v>0</v>
      </c>
      <c r="E21" s="720"/>
      <c r="F21" s="209">
        <f>((F23-F20)/2)+F20</f>
        <v>0</v>
      </c>
      <c r="G21" s="721">
        <f t="shared" si="9"/>
        <v>0</v>
      </c>
      <c r="H21" s="210">
        <f t="shared" si="10"/>
        <v>0</v>
      </c>
      <c r="I21" s="209">
        <f>((I23-I20)/2)+I20</f>
        <v>0</v>
      </c>
      <c r="J21" s="721">
        <f t="shared" si="11"/>
        <v>0</v>
      </c>
      <c r="K21" s="210">
        <f t="shared" si="12"/>
        <v>0</v>
      </c>
      <c r="L21" s="209">
        <f>((L23-L20)/2)+L20</f>
        <v>0</v>
      </c>
      <c r="M21" s="721">
        <f t="shared" si="13"/>
        <v>0</v>
      </c>
      <c r="N21" s="210">
        <f t="shared" si="14"/>
        <v>0</v>
      </c>
      <c r="O21" s="209">
        <f>((O23-O20)/2)+O20</f>
        <v>0</v>
      </c>
      <c r="P21" s="721">
        <f t="shared" si="15"/>
        <v>0</v>
      </c>
      <c r="Q21" s="210">
        <f t="shared" si="16"/>
        <v>0</v>
      </c>
      <c r="R21" s="209">
        <f>((R23-R20)/2)+R20</f>
        <v>0</v>
      </c>
      <c r="S21" s="721">
        <f t="shared" si="17"/>
        <v>0</v>
      </c>
      <c r="T21" s="211">
        <f t="shared" si="18"/>
        <v>0</v>
      </c>
    </row>
    <row r="22" spans="1:20" s="171" customFormat="1" ht="15" hidden="1">
      <c r="A22" s="193" t="s">
        <v>2</v>
      </c>
      <c r="B22" s="171" t="s">
        <v>50</v>
      </c>
      <c r="D22" s="171">
        <f>'Balance inicial'!D30</f>
        <v>0</v>
      </c>
      <c r="E22" s="720"/>
      <c r="F22" s="209">
        <f>'G. Variables'!D8+'G. Variables'!D18+'G. Variables'!D28+'G. Variables'!D38+'G. Variables'!D48</f>
        <v>0</v>
      </c>
      <c r="G22" s="721">
        <f t="shared" si="9"/>
        <v>0</v>
      </c>
      <c r="H22" s="210">
        <f t="shared" si="10"/>
        <v>0</v>
      </c>
      <c r="I22" s="209">
        <f>'G. Variables'!H8+'G. Variables'!H18+'G. Variables'!H28+'G. Variables'!H38+'G. Variables'!H48</f>
        <v>0</v>
      </c>
      <c r="J22" s="721">
        <f t="shared" si="11"/>
        <v>0</v>
      </c>
      <c r="K22" s="210">
        <f t="shared" si="12"/>
        <v>0</v>
      </c>
      <c r="L22" s="209">
        <f>'G. Variables'!L8+'G. Variables'!L18+'G. Variables'!L28+'G. Variables'!L38+'G. Variables'!L48</f>
        <v>0</v>
      </c>
      <c r="M22" s="721">
        <f t="shared" si="13"/>
        <v>0</v>
      </c>
      <c r="N22" s="210">
        <f t="shared" si="14"/>
        <v>0</v>
      </c>
      <c r="O22" s="209">
        <f>'G. Variables'!P8+'G. Variables'!P18+'G. Variables'!P28+'G. Variables'!P38+'G. Variables'!P48</f>
        <v>0</v>
      </c>
      <c r="P22" s="721">
        <f t="shared" si="15"/>
        <v>0</v>
      </c>
      <c r="Q22" s="210">
        <f t="shared" si="16"/>
        <v>0</v>
      </c>
      <c r="R22" s="209">
        <f>'G. Variables'!T8+'G. Variables'!T18+'G. Variables'!T28+'G. Variables'!T38+'G. Variables'!T48</f>
        <v>0</v>
      </c>
      <c r="S22" s="721">
        <f t="shared" si="17"/>
        <v>0</v>
      </c>
      <c r="T22" s="211">
        <f t="shared" si="18"/>
        <v>0</v>
      </c>
    </row>
    <row r="23" spans="1:20" s="171" customFormat="1" ht="15" hidden="1">
      <c r="A23" s="193" t="s">
        <v>2</v>
      </c>
      <c r="B23" s="171" t="s">
        <v>51</v>
      </c>
      <c r="D23" s="171">
        <f>'Balance inicial'!D31</f>
        <v>0</v>
      </c>
      <c r="E23" s="720"/>
      <c r="F23" s="209">
        <f>'G. Variables'!B123</f>
        <v>0</v>
      </c>
      <c r="G23" s="721">
        <f t="shared" si="9"/>
        <v>0</v>
      </c>
      <c r="H23" s="210">
        <f t="shared" si="10"/>
        <v>0</v>
      </c>
      <c r="I23" s="209">
        <f>'G. Variables'!C123</f>
        <v>0</v>
      </c>
      <c r="J23" s="721">
        <f t="shared" si="11"/>
        <v>0</v>
      </c>
      <c r="K23" s="210">
        <f t="shared" si="12"/>
        <v>0</v>
      </c>
      <c r="L23" s="209">
        <f>'G. Variables'!D123</f>
        <v>0</v>
      </c>
      <c r="M23" s="721">
        <f t="shared" si="13"/>
        <v>0</v>
      </c>
      <c r="N23" s="210">
        <f t="shared" si="14"/>
        <v>0</v>
      </c>
      <c r="O23" s="209">
        <f>'G. Variables'!E123</f>
        <v>0</v>
      </c>
      <c r="P23" s="721">
        <f t="shared" si="15"/>
        <v>0</v>
      </c>
      <c r="Q23" s="210">
        <f t="shared" si="16"/>
        <v>0</v>
      </c>
      <c r="R23" s="209">
        <f>'G. Variables'!F123</f>
        <v>0</v>
      </c>
      <c r="S23" s="721">
        <f t="shared" si="17"/>
        <v>0</v>
      </c>
      <c r="T23" s="211">
        <f t="shared" si="18"/>
        <v>0</v>
      </c>
    </row>
    <row r="24" spans="1:20" s="171" customFormat="1" ht="15" hidden="1">
      <c r="A24" s="193" t="s">
        <v>2</v>
      </c>
      <c r="B24" s="171" t="s">
        <v>52</v>
      </c>
      <c r="D24" s="171">
        <f>'Balance inicial'!D32</f>
        <v>0</v>
      </c>
      <c r="E24" s="720"/>
      <c r="F24" s="209">
        <f>Ventas!C30</f>
        <v>0</v>
      </c>
      <c r="G24" s="721">
        <f t="shared" si="9"/>
        <v>0</v>
      </c>
      <c r="H24" s="210">
        <f t="shared" si="10"/>
        <v>0</v>
      </c>
      <c r="I24" s="209">
        <f>Ventas!D30</f>
        <v>0</v>
      </c>
      <c r="J24" s="721">
        <f t="shared" si="11"/>
        <v>0</v>
      </c>
      <c r="K24" s="210">
        <f t="shared" si="12"/>
        <v>0</v>
      </c>
      <c r="L24" s="209">
        <f>Ventas!E30</f>
        <v>0</v>
      </c>
      <c r="M24" s="721">
        <f t="shared" si="13"/>
        <v>0</v>
      </c>
      <c r="N24" s="210">
        <f t="shared" si="14"/>
        <v>0</v>
      </c>
      <c r="O24" s="209">
        <f>Ventas!F30</f>
        <v>0</v>
      </c>
      <c r="P24" s="721">
        <f t="shared" si="15"/>
        <v>0</v>
      </c>
      <c r="Q24" s="210">
        <f t="shared" si="16"/>
        <v>0</v>
      </c>
      <c r="R24" s="209">
        <f>Ventas!G30</f>
        <v>0</v>
      </c>
      <c r="S24" s="721">
        <f t="shared" si="17"/>
        <v>0</v>
      </c>
      <c r="T24" s="211">
        <f t="shared" si="18"/>
        <v>0</v>
      </c>
    </row>
    <row r="25" spans="1:20" s="171" customFormat="1" ht="15" hidden="1">
      <c r="A25" s="193" t="s">
        <v>2</v>
      </c>
      <c r="B25" s="171" t="s">
        <v>240</v>
      </c>
      <c r="D25" s="171">
        <f>'Balance inicial'!D34</f>
        <v>0</v>
      </c>
      <c r="E25" s="157">
        <f>Inversiones!G27</f>
        <v>0</v>
      </c>
      <c r="F25" s="209">
        <f>-SUM(C49:C51)</f>
        <v>0</v>
      </c>
      <c r="G25" s="721"/>
      <c r="H25" s="210">
        <f>IF($H$52&gt;0,$H$52,0)</f>
        <v>0</v>
      </c>
      <c r="I25" s="209">
        <f>-SUM(I49:I51)</f>
        <v>0</v>
      </c>
      <c r="J25" s="721"/>
      <c r="K25" s="210">
        <f>IF($M$52&gt;0,$M$52,0)</f>
        <v>0</v>
      </c>
      <c r="L25" s="209">
        <f>-SUM(N49:N51)</f>
        <v>0</v>
      </c>
      <c r="M25" s="721"/>
      <c r="N25" s="210">
        <f>IF($R$52&gt;0,$R$52,0)</f>
        <v>0</v>
      </c>
      <c r="O25" s="209">
        <f>-SUM(S49:S51)</f>
        <v>0</v>
      </c>
      <c r="P25" s="721"/>
      <c r="Q25" s="210">
        <f>IF($W$52&gt;0,$W$52,0)</f>
        <v>0</v>
      </c>
      <c r="R25" s="209">
        <f>-SUM(X49:X51)</f>
        <v>0</v>
      </c>
      <c r="S25" s="721"/>
      <c r="T25" s="211">
        <f>IF($AB$52&gt;0,$AB$52,0)</f>
        <v>0</v>
      </c>
    </row>
    <row r="26" spans="1:20" s="171" customFormat="1" ht="15" hidden="1">
      <c r="A26" s="193" t="s">
        <v>2</v>
      </c>
      <c r="B26" s="171" t="s">
        <v>173</v>
      </c>
      <c r="D26" s="171">
        <f>SUM('Balance inicial'!D35:D38)+'Balance inicial'!D33</f>
        <v>0</v>
      </c>
      <c r="E26" s="720"/>
      <c r="F26" s="209"/>
      <c r="H26" s="210">
        <f>E13</f>
        <v>0</v>
      </c>
      <c r="I26" s="209"/>
      <c r="K26" s="210">
        <f>H13</f>
        <v>0</v>
      </c>
      <c r="L26" s="209"/>
      <c r="N26" s="210">
        <f>K13</f>
        <v>0</v>
      </c>
      <c r="O26" s="209"/>
      <c r="Q26" s="210">
        <f>N13</f>
        <v>0</v>
      </c>
      <c r="R26" s="209"/>
      <c r="T26" s="211">
        <f>Q13</f>
        <v>0</v>
      </c>
    </row>
    <row r="27" spans="1:20" s="171" customFormat="1" ht="15" hidden="1">
      <c r="A27" s="193" t="s">
        <v>2</v>
      </c>
      <c r="B27" s="171" t="s">
        <v>270</v>
      </c>
      <c r="E27" s="722"/>
      <c r="F27" s="209"/>
      <c r="H27" s="210">
        <f>E14</f>
        <v>0</v>
      </c>
      <c r="I27" s="209"/>
      <c r="K27" s="210">
        <f>H14</f>
        <v>0</v>
      </c>
      <c r="L27" s="209"/>
      <c r="N27" s="210">
        <f>K14</f>
        <v>0</v>
      </c>
      <c r="O27" s="209"/>
      <c r="Q27" s="210">
        <f>N14</f>
        <v>0</v>
      </c>
      <c r="R27" s="209"/>
      <c r="T27" s="211">
        <f>Q14</f>
        <v>0</v>
      </c>
    </row>
    <row r="28" spans="1:20" s="71" customFormat="1" ht="33" hidden="1" customHeight="1">
      <c r="A28" s="77"/>
      <c r="B28" s="723" t="s">
        <v>1</v>
      </c>
      <c r="C28" s="723"/>
      <c r="D28" s="724">
        <f>SUM(D19:D27)</f>
        <v>0</v>
      </c>
      <c r="E28" s="724">
        <f>SUM(E19:E27)</f>
        <v>0</v>
      </c>
      <c r="F28" s="725"/>
      <c r="G28" s="726"/>
      <c r="H28" s="727">
        <f>SUM(H19:H27)</f>
        <v>0</v>
      </c>
      <c r="I28" s="725"/>
      <c r="J28" s="726"/>
      <c r="K28" s="727">
        <f>SUM(K19:K27)</f>
        <v>0</v>
      </c>
      <c r="L28" s="725"/>
      <c r="M28" s="726"/>
      <c r="N28" s="727">
        <f>SUM(N19:N27)</f>
        <v>0</v>
      </c>
      <c r="O28" s="725"/>
      <c r="P28" s="726"/>
      <c r="Q28" s="727">
        <f>SUM(Q19:Q27)</f>
        <v>0</v>
      </c>
      <c r="R28" s="725"/>
      <c r="S28" s="726"/>
      <c r="T28" s="728">
        <f>SUM(T19:T27)</f>
        <v>0</v>
      </c>
    </row>
    <row r="29" spans="1:20" s="71" customFormat="1" ht="33" hidden="1" customHeight="1">
      <c r="A29" s="1045" t="s">
        <v>54</v>
      </c>
      <c r="B29" s="1046"/>
      <c r="C29" s="213"/>
      <c r="D29" s="213"/>
      <c r="E29" s="214"/>
      <c r="F29" s="215"/>
      <c r="G29" s="216"/>
      <c r="H29" s="217"/>
      <c r="I29" s="215"/>
      <c r="J29" s="216"/>
      <c r="K29" s="217"/>
      <c r="L29" s="215"/>
      <c r="M29" s="216"/>
      <c r="N29" s="217"/>
      <c r="O29" s="215"/>
      <c r="P29" s="216"/>
      <c r="Q29" s="217"/>
      <c r="R29" s="215"/>
      <c r="S29" s="216"/>
      <c r="T29" s="218"/>
    </row>
    <row r="30" spans="1:20" s="71" customFormat="1" ht="33" hidden="1" customHeight="1">
      <c r="A30" s="77"/>
      <c r="B30" s="204" t="s">
        <v>253</v>
      </c>
      <c r="C30" s="204"/>
      <c r="D30" s="204"/>
      <c r="E30" s="205" t="s">
        <v>171</v>
      </c>
      <c r="F30" s="206" t="s">
        <v>252</v>
      </c>
      <c r="G30" s="204" t="s">
        <v>254</v>
      </c>
      <c r="H30" s="207" t="s">
        <v>171</v>
      </c>
      <c r="I30" s="206" t="s">
        <v>252</v>
      </c>
      <c r="J30" s="204" t="s">
        <v>254</v>
      </c>
      <c r="K30" s="207" t="s">
        <v>171</v>
      </c>
      <c r="L30" s="206" t="s">
        <v>252</v>
      </c>
      <c r="M30" s="204" t="s">
        <v>254</v>
      </c>
      <c r="N30" s="207" t="s">
        <v>171</v>
      </c>
      <c r="O30" s="206" t="s">
        <v>252</v>
      </c>
      <c r="P30" s="204" t="s">
        <v>254</v>
      </c>
      <c r="Q30" s="207" t="s">
        <v>171</v>
      </c>
      <c r="R30" s="206" t="s">
        <v>252</v>
      </c>
      <c r="S30" s="204" t="s">
        <v>254</v>
      </c>
      <c r="T30" s="208" t="s">
        <v>171</v>
      </c>
    </row>
    <row r="31" spans="1:20" s="171" customFormat="1" ht="15" hidden="1">
      <c r="A31" s="193" t="s">
        <v>2</v>
      </c>
      <c r="B31" s="171" t="s">
        <v>175</v>
      </c>
      <c r="D31" s="171">
        <f>'Balance inicial'!I30</f>
        <v>0</v>
      </c>
      <c r="E31" s="720"/>
      <c r="F31" s="209">
        <f>'G. Variables'!D70+'G. Fijos'!B5</f>
        <v>0</v>
      </c>
      <c r="G31" s="721">
        <f>F12</f>
        <v>0</v>
      </c>
      <c r="H31" s="210">
        <f>F31/365*G31</f>
        <v>0</v>
      </c>
      <c r="I31" s="209">
        <f>'G. Variables'!E70+'G. Fijos'!D5</f>
        <v>0</v>
      </c>
      <c r="J31" s="721">
        <f>I12</f>
        <v>0</v>
      </c>
      <c r="K31" s="210">
        <f>I31/365*J31</f>
        <v>0</v>
      </c>
      <c r="L31" s="209">
        <f>'G. Variables'!F70+'G. Fijos'!F5</f>
        <v>0</v>
      </c>
      <c r="M31" s="721">
        <f>L12</f>
        <v>0</v>
      </c>
      <c r="N31" s="210">
        <f>L31/365*M31</f>
        <v>0</v>
      </c>
      <c r="O31" s="209">
        <f>'G. Variables'!G70+'G. Fijos'!H5</f>
        <v>0</v>
      </c>
      <c r="P31" s="721">
        <f>O12</f>
        <v>0</v>
      </c>
      <c r="Q31" s="210">
        <f>O31/365*P31</f>
        <v>0</v>
      </c>
      <c r="R31" s="209">
        <f>'G. Variables'!H70+'G. Fijos'!J5</f>
        <v>0</v>
      </c>
      <c r="S31" s="721">
        <f>R12</f>
        <v>0</v>
      </c>
      <c r="T31" s="211">
        <f>R31/365*S31</f>
        <v>0</v>
      </c>
    </row>
    <row r="32" spans="1:20" s="171" customFormat="1" ht="15" hidden="1">
      <c r="A32" s="193" t="s">
        <v>2</v>
      </c>
      <c r="B32" s="171" t="s">
        <v>55</v>
      </c>
      <c r="D32" s="171">
        <f>'Balance inicial'!I31</f>
        <v>0</v>
      </c>
      <c r="E32" s="720"/>
      <c r="G32" s="721"/>
      <c r="H32" s="210">
        <f>-Resultados!D25</f>
        <v>0</v>
      </c>
      <c r="J32" s="721">
        <f>G32</f>
        <v>0</v>
      </c>
      <c r="K32" s="210">
        <f>-Resultados!G25</f>
        <v>0</v>
      </c>
      <c r="M32" s="721">
        <f>J32</f>
        <v>0</v>
      </c>
      <c r="N32" s="210">
        <f>-Resultados!J25</f>
        <v>0</v>
      </c>
      <c r="P32" s="721">
        <f>M32</f>
        <v>0</v>
      </c>
      <c r="Q32" s="210">
        <f>-Resultados!M25</f>
        <v>0</v>
      </c>
      <c r="S32" s="721">
        <f>P32</f>
        <v>0</v>
      </c>
      <c r="T32" s="211">
        <f>-Resultados!P25</f>
        <v>0</v>
      </c>
    </row>
    <row r="33" spans="1:28" s="171" customFormat="1" ht="15" hidden="1">
      <c r="A33" s="193" t="s">
        <v>2</v>
      </c>
      <c r="B33" s="171" t="s">
        <v>249</v>
      </c>
      <c r="D33" s="171">
        <f>'Balance inicial'!I32</f>
        <v>0</v>
      </c>
      <c r="E33" s="720"/>
      <c r="F33" s="209"/>
      <c r="G33" s="721"/>
      <c r="H33" s="210">
        <f>-Resultados!D23</f>
        <v>0</v>
      </c>
      <c r="I33" s="209"/>
      <c r="J33" s="721"/>
      <c r="K33" s="210">
        <f>-Resultados!G23</f>
        <v>0</v>
      </c>
      <c r="L33" s="209"/>
      <c r="M33" s="721"/>
      <c r="N33" s="210">
        <f>-Resultados!J23</f>
        <v>0</v>
      </c>
      <c r="O33" s="209"/>
      <c r="P33" s="721"/>
      <c r="Q33" s="210">
        <f>-Resultados!M23</f>
        <v>0</v>
      </c>
      <c r="R33" s="209"/>
      <c r="S33" s="721"/>
      <c r="T33" s="211">
        <f>-Resultados!P23</f>
        <v>0</v>
      </c>
    </row>
    <row r="34" spans="1:28" s="171" customFormat="1" ht="15" hidden="1">
      <c r="A34" s="193" t="s">
        <v>2</v>
      </c>
      <c r="B34" s="171" t="s">
        <v>250</v>
      </c>
      <c r="D34" s="171">
        <f>'Balance inicial'!I33</f>
        <v>0</v>
      </c>
      <c r="E34" s="720"/>
      <c r="F34" s="209">
        <f>C48</f>
        <v>0</v>
      </c>
      <c r="G34" s="721"/>
      <c r="H34" s="210">
        <f>IF($H$52&lt;0,-$H$52,0)</f>
        <v>0</v>
      </c>
      <c r="I34" s="209">
        <f>I48</f>
        <v>0</v>
      </c>
      <c r="J34" s="721"/>
      <c r="K34" s="210">
        <f>IF($M$52&lt;0,-$M$52,0)</f>
        <v>0</v>
      </c>
      <c r="L34" s="209">
        <f>N48</f>
        <v>0</v>
      </c>
      <c r="M34" s="721"/>
      <c r="N34" s="210">
        <f>IF($R$52&lt;0,-$R$52,0)</f>
        <v>0</v>
      </c>
      <c r="O34" s="209">
        <f>S48</f>
        <v>0</v>
      </c>
      <c r="P34" s="721"/>
      <c r="Q34" s="210">
        <f>IF($W$52&lt;0,-$W$52,0)</f>
        <v>0</v>
      </c>
      <c r="R34" s="209">
        <f>X48</f>
        <v>0</v>
      </c>
      <c r="S34" s="721"/>
      <c r="T34" s="211">
        <f>IF($AB$52&lt;0,-$AB$52,0)</f>
        <v>0</v>
      </c>
    </row>
    <row r="35" spans="1:28" s="171" customFormat="1" ht="15" hidden="1">
      <c r="A35" s="193" t="s">
        <v>2</v>
      </c>
      <c r="B35" s="171" t="s">
        <v>251</v>
      </c>
      <c r="C35" s="729">
        <f>Inicio!D31</f>
        <v>0.1</v>
      </c>
      <c r="D35" s="171">
        <f>'Balance inicial'!I34</f>
        <v>0</v>
      </c>
      <c r="E35" s="720"/>
      <c r="F35" s="209">
        <f>('G. Personal'!G13-'G. Personal'!E13)*$C$35</f>
        <v>0</v>
      </c>
      <c r="G35" s="721">
        <v>50</v>
      </c>
      <c r="H35" s="210">
        <f>F35/365*G35</f>
        <v>0</v>
      </c>
      <c r="I35" s="209">
        <f>('G. Personal'!N13-'G. Personal'!L13)*$C$35</f>
        <v>0</v>
      </c>
      <c r="J35" s="721">
        <f>G35</f>
        <v>50</v>
      </c>
      <c r="K35" s="210">
        <f>I35/365*J35</f>
        <v>0</v>
      </c>
      <c r="L35" s="209">
        <f>('G. Personal'!U13-'G. Personal'!S13)*$C$35</f>
        <v>0</v>
      </c>
      <c r="M35" s="721">
        <f>J35</f>
        <v>50</v>
      </c>
      <c r="N35" s="210">
        <f>L35/365*M35</f>
        <v>0</v>
      </c>
      <c r="O35" s="209">
        <f>('G. Personal'!AB13-'G. Personal'!Z13)*$C$35</f>
        <v>0</v>
      </c>
      <c r="P35" s="721">
        <f>M35</f>
        <v>50</v>
      </c>
      <c r="Q35" s="210">
        <f>O35/365*P35</f>
        <v>0</v>
      </c>
      <c r="R35" s="209">
        <f>('G. Personal'!AI13-'G. Personal'!AG13)*$C$35</f>
        <v>0</v>
      </c>
      <c r="S35" s="721">
        <f>P35</f>
        <v>50</v>
      </c>
      <c r="T35" s="211">
        <f>R35/365*S35</f>
        <v>0</v>
      </c>
    </row>
    <row r="36" spans="1:28" s="171" customFormat="1" ht="15" hidden="1">
      <c r="A36" s="193" t="s">
        <v>2</v>
      </c>
      <c r="B36" s="171" t="s">
        <v>56</v>
      </c>
      <c r="D36" s="171">
        <f>'Balance inicial'!I35</f>
        <v>0</v>
      </c>
      <c r="E36" s="720"/>
      <c r="F36" s="209">
        <f>'G. Personal'!F13</f>
        <v>0</v>
      </c>
      <c r="G36" s="721">
        <v>30</v>
      </c>
      <c r="H36" s="210">
        <f>F36/365*G36</f>
        <v>0</v>
      </c>
      <c r="I36" s="209">
        <f>'G. Personal'!M13</f>
        <v>0</v>
      </c>
      <c r="J36" s="721">
        <f>G36</f>
        <v>30</v>
      </c>
      <c r="K36" s="210">
        <f>I36/365*J36</f>
        <v>0</v>
      </c>
      <c r="L36" s="209">
        <f>'G. Personal'!T13</f>
        <v>0</v>
      </c>
      <c r="M36" s="721">
        <f>J36</f>
        <v>30</v>
      </c>
      <c r="N36" s="210">
        <f>L36/365*M36</f>
        <v>0</v>
      </c>
      <c r="O36" s="209">
        <f>'G. Personal'!AA13</f>
        <v>0</v>
      </c>
      <c r="P36" s="721">
        <f>M36</f>
        <v>30</v>
      </c>
      <c r="Q36" s="210">
        <f>O36/365*P36</f>
        <v>0</v>
      </c>
      <c r="R36" s="209">
        <f>'G. Personal'!AH13</f>
        <v>0</v>
      </c>
      <c r="S36" s="721">
        <f>P36</f>
        <v>30</v>
      </c>
      <c r="T36" s="211">
        <f>R36/365*S36</f>
        <v>0</v>
      </c>
    </row>
    <row r="37" spans="1:28" s="171" customFormat="1" ht="15" hidden="1">
      <c r="A37" s="193" t="s">
        <v>2</v>
      </c>
      <c r="B37" s="171" t="s">
        <v>172</v>
      </c>
      <c r="D37" s="171">
        <f>'Balance inicial'!I36</f>
        <v>0</v>
      </c>
      <c r="E37" s="722"/>
      <c r="F37" s="209"/>
      <c r="H37" s="210">
        <f>E15</f>
        <v>0</v>
      </c>
      <c r="I37" s="209"/>
      <c r="K37" s="210">
        <f>H15</f>
        <v>0</v>
      </c>
      <c r="L37" s="209"/>
      <c r="N37" s="210">
        <f>K15</f>
        <v>0</v>
      </c>
      <c r="O37" s="209"/>
      <c r="Q37" s="210">
        <f>N15</f>
        <v>0</v>
      </c>
      <c r="R37" s="209"/>
      <c r="T37" s="211">
        <f>Q15</f>
        <v>0</v>
      </c>
    </row>
    <row r="38" spans="1:28" s="72" customFormat="1" ht="33" hidden="1" customHeight="1" thickBot="1">
      <c r="A38" s="79"/>
      <c r="B38" s="80" t="s">
        <v>1</v>
      </c>
      <c r="C38" s="80"/>
      <c r="D38" s="80">
        <f>SUM(D31:D37)</f>
        <v>0</v>
      </c>
      <c r="E38" s="653"/>
      <c r="F38" s="81"/>
      <c r="G38" s="82"/>
      <c r="H38" s="83">
        <f>SUM(H31:H37)</f>
        <v>0</v>
      </c>
      <c r="I38" s="81"/>
      <c r="J38" s="82"/>
      <c r="K38" s="83">
        <f>SUM(K31:K37)</f>
        <v>0</v>
      </c>
      <c r="L38" s="81"/>
      <c r="M38" s="82"/>
      <c r="N38" s="83">
        <f>SUM(N31:N37)</f>
        <v>0</v>
      </c>
      <c r="O38" s="81"/>
      <c r="P38" s="82"/>
      <c r="Q38" s="83">
        <f>SUM(Q31:Q37)</f>
        <v>0</v>
      </c>
      <c r="R38" s="81"/>
      <c r="S38" s="82"/>
      <c r="T38" s="84">
        <f>SUM(T31:T37)</f>
        <v>0</v>
      </c>
    </row>
    <row r="39" spans="1:28" s="72" customFormat="1" ht="13.5" hidden="1" customHeight="1" thickBot="1">
      <c r="A39" s="71"/>
      <c r="B39" s="85"/>
      <c r="C39" s="85"/>
      <c r="D39" s="85"/>
      <c r="E39" s="85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</row>
    <row r="40" spans="1:28" s="71" customFormat="1" ht="33" hidden="1" customHeight="1">
      <c r="A40" s="1039" t="s">
        <v>274</v>
      </c>
      <c r="B40" s="1040"/>
      <c r="C40" s="1041"/>
      <c r="D40" s="1053"/>
      <c r="E40" s="1041"/>
      <c r="F40" s="219"/>
      <c r="G40" s="220"/>
      <c r="H40" s="220"/>
      <c r="I40" s="219"/>
      <c r="J40" s="220"/>
      <c r="K40" s="220"/>
      <c r="L40" s="219"/>
      <c r="M40" s="220"/>
      <c r="N40" s="220"/>
      <c r="O40" s="219"/>
      <c r="P40" s="220"/>
      <c r="Q40" s="220"/>
      <c r="R40" s="219"/>
      <c r="S40" s="220"/>
      <c r="T40" s="221"/>
    </row>
    <row r="41" spans="1:28" s="171" customFormat="1" ht="24.75" hidden="1" customHeight="1">
      <c r="A41" s="193" t="s">
        <v>57</v>
      </c>
      <c r="D41" s="1051">
        <f>D28+E28</f>
        <v>0</v>
      </c>
      <c r="E41" s="1052"/>
      <c r="F41" s="209"/>
      <c r="H41" s="171">
        <f>H28</f>
        <v>0</v>
      </c>
      <c r="I41" s="209"/>
      <c r="K41" s="171">
        <f>K28</f>
        <v>0</v>
      </c>
      <c r="L41" s="209"/>
      <c r="N41" s="171">
        <f>N28</f>
        <v>0</v>
      </c>
      <c r="O41" s="209"/>
      <c r="Q41" s="171">
        <f>Q28</f>
        <v>0</v>
      </c>
      <c r="R41" s="209"/>
      <c r="T41" s="211">
        <f>T28</f>
        <v>0</v>
      </c>
    </row>
    <row r="42" spans="1:28" s="171" customFormat="1" ht="24.75" hidden="1" customHeight="1">
      <c r="A42" s="193" t="s">
        <v>58</v>
      </c>
      <c r="D42" s="1047">
        <f>-D38</f>
        <v>0</v>
      </c>
      <c r="E42" s="1048"/>
      <c r="F42" s="209"/>
      <c r="H42" s="171">
        <f>-H38</f>
        <v>0</v>
      </c>
      <c r="I42" s="209"/>
      <c r="K42" s="171">
        <f>-K38</f>
        <v>0</v>
      </c>
      <c r="L42" s="209"/>
      <c r="N42" s="171">
        <f>-N38</f>
        <v>0</v>
      </c>
      <c r="O42" s="209"/>
      <c r="Q42" s="171">
        <f>-Q38</f>
        <v>0</v>
      </c>
      <c r="R42" s="209"/>
      <c r="T42" s="211">
        <f>-T38</f>
        <v>0</v>
      </c>
    </row>
    <row r="43" spans="1:28" s="71" customFormat="1" ht="34.5" hidden="1" customHeight="1" thickBot="1">
      <c r="A43" s="1042" t="s">
        <v>275</v>
      </c>
      <c r="B43" s="1043"/>
      <c r="C43" s="1044"/>
      <c r="D43" s="1049">
        <f>SUM(D41:E42)</f>
        <v>0</v>
      </c>
      <c r="E43" s="1050"/>
      <c r="F43" s="222"/>
      <c r="G43" s="188"/>
      <c r="H43" s="188">
        <f>SUM(H41:H42)</f>
        <v>0</v>
      </c>
      <c r="I43" s="222"/>
      <c r="J43" s="188"/>
      <c r="K43" s="188">
        <f>SUM(K41:K42)</f>
        <v>0</v>
      </c>
      <c r="L43" s="222"/>
      <c r="M43" s="188"/>
      <c r="N43" s="188">
        <f>SUM(N41:N42)</f>
        <v>0</v>
      </c>
      <c r="O43" s="222"/>
      <c r="P43" s="188"/>
      <c r="Q43" s="188">
        <f>SUM(Q41:Q42)</f>
        <v>0</v>
      </c>
      <c r="R43" s="222"/>
      <c r="S43" s="188"/>
      <c r="T43" s="223">
        <f>SUM(T41:T42)</f>
        <v>0</v>
      </c>
    </row>
    <row r="44" spans="1:28" s="71" customFormat="1" ht="19.5" hidden="1" customHeight="1">
      <c r="A44" s="702"/>
      <c r="B44" s="702"/>
      <c r="C44" s="702"/>
      <c r="D44" s="703"/>
      <c r="E44" s="703"/>
      <c r="F44" s="704"/>
      <c r="G44" s="704"/>
      <c r="H44" s="704"/>
      <c r="I44" s="704"/>
      <c r="J44" s="704"/>
      <c r="K44" s="704"/>
      <c r="L44" s="704"/>
      <c r="M44" s="704"/>
      <c r="N44" s="704"/>
      <c r="O44" s="704"/>
      <c r="P44" s="704"/>
      <c r="Q44" s="704"/>
      <c r="R44" s="704"/>
      <c r="S44" s="704"/>
      <c r="T44" s="704"/>
    </row>
    <row r="45" spans="1:28" ht="18.75" hidden="1" thickBot="1"/>
    <row r="46" spans="1:28" hidden="1">
      <c r="B46" s="1061" t="s">
        <v>288</v>
      </c>
      <c r="C46" s="1058" t="s">
        <v>60</v>
      </c>
      <c r="D46" s="1063"/>
      <c r="E46" s="1059"/>
      <c r="F46" s="1059"/>
      <c r="G46" s="1059"/>
      <c r="H46" s="1060"/>
      <c r="I46" s="1058" t="s">
        <v>61</v>
      </c>
      <c r="J46" s="1059"/>
      <c r="K46" s="1059"/>
      <c r="L46" s="1059"/>
      <c r="M46" s="1060"/>
      <c r="N46" s="1058" t="s">
        <v>62</v>
      </c>
      <c r="O46" s="1059"/>
      <c r="P46" s="1059"/>
      <c r="Q46" s="1059"/>
      <c r="R46" s="1060"/>
      <c r="S46" s="1058" t="s">
        <v>176</v>
      </c>
      <c r="T46" s="1059"/>
      <c r="U46" s="1059"/>
      <c r="V46" s="1059"/>
      <c r="W46" s="1060"/>
      <c r="X46" s="1058" t="s">
        <v>177</v>
      </c>
      <c r="Y46" s="1059"/>
      <c r="Z46" s="1059"/>
      <c r="AA46" s="1059"/>
      <c r="AB46" s="1060"/>
    </row>
    <row r="47" spans="1:28" ht="36" hidden="1">
      <c r="B47" s="1062"/>
      <c r="C47" s="518" t="s">
        <v>285</v>
      </c>
      <c r="D47" s="648"/>
      <c r="E47" s="76" t="s">
        <v>75</v>
      </c>
      <c r="F47" s="76" t="s">
        <v>76</v>
      </c>
      <c r="G47" s="76" t="s">
        <v>77</v>
      </c>
      <c r="H47" s="519" t="s">
        <v>78</v>
      </c>
      <c r="I47" s="518" t="s">
        <v>285</v>
      </c>
      <c r="J47" s="76" t="s">
        <v>75</v>
      </c>
      <c r="K47" s="76" t="s">
        <v>76</v>
      </c>
      <c r="L47" s="76" t="s">
        <v>77</v>
      </c>
      <c r="M47" s="519" t="s">
        <v>78</v>
      </c>
      <c r="N47" s="518" t="s">
        <v>285</v>
      </c>
      <c r="O47" s="76" t="s">
        <v>75</v>
      </c>
      <c r="P47" s="76" t="s">
        <v>76</v>
      </c>
      <c r="Q47" s="76" t="s">
        <v>77</v>
      </c>
      <c r="R47" s="519" t="s">
        <v>78</v>
      </c>
      <c r="S47" s="518" t="s">
        <v>285</v>
      </c>
      <c r="T47" s="76" t="s">
        <v>75</v>
      </c>
      <c r="U47" s="76" t="s">
        <v>76</v>
      </c>
      <c r="V47" s="76" t="s">
        <v>77</v>
      </c>
      <c r="W47" s="519" t="s">
        <v>78</v>
      </c>
      <c r="X47" s="518" t="s">
        <v>285</v>
      </c>
      <c r="Y47" s="76" t="s">
        <v>75</v>
      </c>
      <c r="Z47" s="76" t="s">
        <v>76</v>
      </c>
      <c r="AA47" s="76" t="s">
        <v>77</v>
      </c>
      <c r="AB47" s="519" t="s">
        <v>78</v>
      </c>
    </row>
    <row r="48" spans="1:28" hidden="1">
      <c r="B48" s="109" t="s">
        <v>290</v>
      </c>
      <c r="C48" s="520">
        <f>Ventas!B65</f>
        <v>0</v>
      </c>
      <c r="D48" s="649"/>
      <c r="E48" s="107">
        <f>$C$48/4</f>
        <v>0</v>
      </c>
      <c r="F48" s="107">
        <f>$C$48/4</f>
        <v>0</v>
      </c>
      <c r="G48" s="107">
        <f>$C$48/4</f>
        <v>0</v>
      </c>
      <c r="H48" s="521">
        <f>$C$48/4</f>
        <v>0</v>
      </c>
      <c r="I48" s="520">
        <f>Ventas!C65</f>
        <v>0</v>
      </c>
      <c r="J48" s="104">
        <f>$I$48/4</f>
        <v>0</v>
      </c>
      <c r="K48" s="104">
        <f>$I$48/4</f>
        <v>0</v>
      </c>
      <c r="L48" s="104">
        <f>$I$48/4</f>
        <v>0</v>
      </c>
      <c r="M48" s="112">
        <f>$I$48/4</f>
        <v>0</v>
      </c>
      <c r="N48" s="520">
        <f>Ventas!D65</f>
        <v>0</v>
      </c>
      <c r="O48" s="104">
        <f>$N$48/4</f>
        <v>0</v>
      </c>
      <c r="P48" s="104">
        <f>$N$48/4</f>
        <v>0</v>
      </c>
      <c r="Q48" s="104">
        <f>$N$48/4</f>
        <v>0</v>
      </c>
      <c r="R48" s="112">
        <f>$N$48/4</f>
        <v>0</v>
      </c>
      <c r="S48" s="520">
        <f>Ventas!E65</f>
        <v>0</v>
      </c>
      <c r="T48" s="104">
        <f>$S$48/4</f>
        <v>0</v>
      </c>
      <c r="U48" s="104">
        <f>$S$48/4</f>
        <v>0</v>
      </c>
      <c r="V48" s="104">
        <f>$S$48/4</f>
        <v>0</v>
      </c>
      <c r="W48" s="112">
        <f>$S$48/4</f>
        <v>0</v>
      </c>
      <c r="X48" s="520">
        <f>Ventas!F65</f>
        <v>0</v>
      </c>
      <c r="Y48" s="104">
        <f>$X$48/4</f>
        <v>0</v>
      </c>
      <c r="Z48" s="104">
        <f>$X$48/4</f>
        <v>0</v>
      </c>
      <c r="AA48" s="104">
        <f>$X$48/4</f>
        <v>0</v>
      </c>
      <c r="AB48" s="112">
        <f>$X$48/4</f>
        <v>0</v>
      </c>
    </row>
    <row r="49" spans="2:28" hidden="1">
      <c r="B49" s="109" t="s">
        <v>289</v>
      </c>
      <c r="C49" s="520">
        <f>-Inversiones!I27</f>
        <v>0</v>
      </c>
      <c r="D49" s="649"/>
      <c r="E49" s="107">
        <f>C49</f>
        <v>0</v>
      </c>
      <c r="F49" s="107"/>
      <c r="G49" s="107"/>
      <c r="H49" s="521"/>
      <c r="I49" s="520">
        <f>-Inversiones!L27</f>
        <v>0</v>
      </c>
      <c r="J49" s="104">
        <f>I49</f>
        <v>0</v>
      </c>
      <c r="K49" s="104"/>
      <c r="L49" s="104"/>
      <c r="M49" s="112"/>
      <c r="N49" s="520">
        <f>-Inversiones!O27</f>
        <v>0</v>
      </c>
      <c r="O49" s="104">
        <f>N49</f>
        <v>0</v>
      </c>
      <c r="P49" s="104"/>
      <c r="Q49" s="104"/>
      <c r="R49" s="112"/>
      <c r="S49" s="520">
        <f>-Inversiones!R27</f>
        <v>0</v>
      </c>
      <c r="T49" s="104">
        <f>S49</f>
        <v>0</v>
      </c>
      <c r="U49" s="104"/>
      <c r="V49" s="104"/>
      <c r="W49" s="112"/>
      <c r="X49" s="520">
        <f>-Inversiones!U27</f>
        <v>0</v>
      </c>
      <c r="Y49" s="104">
        <f>X49</f>
        <v>0</v>
      </c>
      <c r="Z49" s="104"/>
      <c r="AA49" s="104"/>
      <c r="AB49" s="112"/>
    </row>
    <row r="50" spans="2:28" hidden="1">
      <c r="B50" s="109" t="s">
        <v>291</v>
      </c>
      <c r="C50" s="520">
        <f>-'G. Variables'!B98</f>
        <v>0</v>
      </c>
      <c r="D50" s="649"/>
      <c r="E50" s="107">
        <f>$C$50/4</f>
        <v>0</v>
      </c>
      <c r="F50" s="107">
        <f>$C$50/4</f>
        <v>0</v>
      </c>
      <c r="G50" s="107">
        <f>$C$50/4</f>
        <v>0</v>
      </c>
      <c r="H50" s="521">
        <f>$C$50/4</f>
        <v>0</v>
      </c>
      <c r="I50" s="520">
        <f>-'G. Variables'!C98</f>
        <v>0</v>
      </c>
      <c r="J50" s="104">
        <f>$I$50/4</f>
        <v>0</v>
      </c>
      <c r="K50" s="104">
        <f>$I$50/4</f>
        <v>0</v>
      </c>
      <c r="L50" s="104">
        <f>$I$50/4</f>
        <v>0</v>
      </c>
      <c r="M50" s="112">
        <f>$I$50/4</f>
        <v>0</v>
      </c>
      <c r="N50" s="520">
        <f>-'G. Variables'!D98</f>
        <v>0</v>
      </c>
      <c r="O50" s="104">
        <f>$N$50/4</f>
        <v>0</v>
      </c>
      <c r="P50" s="104">
        <f>$N$50/4</f>
        <v>0</v>
      </c>
      <c r="Q50" s="104">
        <f>$N$50/4</f>
        <v>0</v>
      </c>
      <c r="R50" s="112">
        <f>$N$50/4</f>
        <v>0</v>
      </c>
      <c r="S50" s="520">
        <f>-'G. Variables'!E98</f>
        <v>0</v>
      </c>
      <c r="T50" s="104">
        <f>$S$50/4</f>
        <v>0</v>
      </c>
      <c r="U50" s="104">
        <f>$S$50/4</f>
        <v>0</v>
      </c>
      <c r="V50" s="104">
        <f>$S$50/4</f>
        <v>0</v>
      </c>
      <c r="W50" s="112">
        <f>$S$50/4</f>
        <v>0</v>
      </c>
      <c r="X50" s="520">
        <f>-'G. Variables'!F98</f>
        <v>0</v>
      </c>
      <c r="Y50" s="104">
        <f>$X$50/4</f>
        <v>0</v>
      </c>
      <c r="Z50" s="104">
        <f>$X$50/4</f>
        <v>0</v>
      </c>
      <c r="AA50" s="104">
        <f>$X$50/4</f>
        <v>0</v>
      </c>
      <c r="AB50" s="112">
        <f>$X$50/4</f>
        <v>0</v>
      </c>
    </row>
    <row r="51" spans="2:28" ht="18.75" hidden="1" thickBot="1">
      <c r="B51" s="110" t="s">
        <v>292</v>
      </c>
      <c r="C51" s="522">
        <f>-'G. Fijos'!B62</f>
        <v>0</v>
      </c>
      <c r="D51" s="650"/>
      <c r="E51" s="108">
        <f>$C$51/4</f>
        <v>0</v>
      </c>
      <c r="F51" s="108">
        <f>$C$51/4</f>
        <v>0</v>
      </c>
      <c r="G51" s="108">
        <f>$C$51/4</f>
        <v>0</v>
      </c>
      <c r="H51" s="523">
        <f>$C$51/4</f>
        <v>0</v>
      </c>
      <c r="I51" s="522">
        <f>-'G. Fijos'!C62</f>
        <v>0</v>
      </c>
      <c r="J51" s="105">
        <f>$I$51/4</f>
        <v>0</v>
      </c>
      <c r="K51" s="105">
        <f>$I$51/4</f>
        <v>0</v>
      </c>
      <c r="L51" s="105">
        <f>$I$51/4</f>
        <v>0</v>
      </c>
      <c r="M51" s="524">
        <f>$I$51/4</f>
        <v>0</v>
      </c>
      <c r="N51" s="522">
        <f>-'G. Fijos'!D62</f>
        <v>0</v>
      </c>
      <c r="O51" s="105">
        <f>$N$51/4</f>
        <v>0</v>
      </c>
      <c r="P51" s="105">
        <f>$N$51/4</f>
        <v>0</v>
      </c>
      <c r="Q51" s="105">
        <f>$N$51/4</f>
        <v>0</v>
      </c>
      <c r="R51" s="524">
        <f>$N$51/4</f>
        <v>0</v>
      </c>
      <c r="S51" s="522">
        <f>-'G. Fijos'!E62</f>
        <v>0</v>
      </c>
      <c r="T51" s="105">
        <f>$S$51/4</f>
        <v>0</v>
      </c>
      <c r="U51" s="105">
        <f>$S$51/4</f>
        <v>0</v>
      </c>
      <c r="V51" s="105">
        <f>$S$51/4</f>
        <v>0</v>
      </c>
      <c r="W51" s="524">
        <f>$S$51/4</f>
        <v>0</v>
      </c>
      <c r="X51" s="522">
        <f>-'G. Fijos'!F62</f>
        <v>0</v>
      </c>
      <c r="Y51" s="105">
        <f>$X$51/4</f>
        <v>0</v>
      </c>
      <c r="Z51" s="105">
        <f>$X$51/4</f>
        <v>0</v>
      </c>
      <c r="AA51" s="105">
        <f>$X$51/4</f>
        <v>0</v>
      </c>
      <c r="AB51" s="524">
        <f>$X$51/4</f>
        <v>0</v>
      </c>
    </row>
    <row r="52" spans="2:28" ht="18.75" hidden="1" thickBot="1">
      <c r="B52" s="111" t="s">
        <v>390</v>
      </c>
      <c r="C52" s="525">
        <f>SUM(C48:C51)</f>
        <v>0</v>
      </c>
      <c r="D52" s="651"/>
      <c r="E52" s="106">
        <f t="shared" ref="E52:AB52" si="19">SUM(E48:E51)</f>
        <v>0</v>
      </c>
      <c r="F52" s="106">
        <f t="shared" si="19"/>
        <v>0</v>
      </c>
      <c r="G52" s="106">
        <f t="shared" si="19"/>
        <v>0</v>
      </c>
      <c r="H52" s="113">
        <f t="shared" si="19"/>
        <v>0</v>
      </c>
      <c r="I52" s="525">
        <f t="shared" si="19"/>
        <v>0</v>
      </c>
      <c r="J52" s="106">
        <f t="shared" si="19"/>
        <v>0</v>
      </c>
      <c r="K52" s="106">
        <f t="shared" si="19"/>
        <v>0</v>
      </c>
      <c r="L52" s="106">
        <f t="shared" si="19"/>
        <v>0</v>
      </c>
      <c r="M52" s="113">
        <f t="shared" si="19"/>
        <v>0</v>
      </c>
      <c r="N52" s="525">
        <f t="shared" si="19"/>
        <v>0</v>
      </c>
      <c r="O52" s="106">
        <f t="shared" si="19"/>
        <v>0</v>
      </c>
      <c r="P52" s="106">
        <f t="shared" si="19"/>
        <v>0</v>
      </c>
      <c r="Q52" s="106">
        <f t="shared" si="19"/>
        <v>0</v>
      </c>
      <c r="R52" s="113">
        <f t="shared" si="19"/>
        <v>0</v>
      </c>
      <c r="S52" s="525">
        <f t="shared" si="19"/>
        <v>0</v>
      </c>
      <c r="T52" s="106">
        <f t="shared" si="19"/>
        <v>0</v>
      </c>
      <c r="U52" s="106">
        <f t="shared" si="19"/>
        <v>0</v>
      </c>
      <c r="V52" s="106">
        <f t="shared" si="19"/>
        <v>0</v>
      </c>
      <c r="W52" s="113">
        <f t="shared" si="19"/>
        <v>0</v>
      </c>
      <c r="X52" s="525">
        <f t="shared" si="19"/>
        <v>0</v>
      </c>
      <c r="Y52" s="106">
        <f t="shared" si="19"/>
        <v>0</v>
      </c>
      <c r="Z52" s="106">
        <f t="shared" si="19"/>
        <v>0</v>
      </c>
      <c r="AA52" s="106">
        <f t="shared" si="19"/>
        <v>0</v>
      </c>
      <c r="AB52" s="113">
        <f t="shared" si="19"/>
        <v>0</v>
      </c>
    </row>
    <row r="53" spans="2:28" hidden="1"/>
  </sheetData>
  <sheetProtection password="A6E9" sheet="1" formatColumns="0"/>
  <mergeCells count="36">
    <mergeCell ref="A4:C5"/>
    <mergeCell ref="B11:C11"/>
    <mergeCell ref="B14:C14"/>
    <mergeCell ref="A18:C18"/>
    <mergeCell ref="B6:C6"/>
    <mergeCell ref="B7:C7"/>
    <mergeCell ref="B8:C8"/>
    <mergeCell ref="B9:C9"/>
    <mergeCell ref="B10:C10"/>
    <mergeCell ref="B12:C12"/>
    <mergeCell ref="B13:C13"/>
    <mergeCell ref="B15:C15"/>
    <mergeCell ref="X46:AB46"/>
    <mergeCell ref="B46:B47"/>
    <mergeCell ref="C46:H46"/>
    <mergeCell ref="I46:M46"/>
    <mergeCell ref="N46:R46"/>
    <mergeCell ref="S46:W46"/>
    <mergeCell ref="A17:B17"/>
    <mergeCell ref="R17:T17"/>
    <mergeCell ref="F17:H17"/>
    <mergeCell ref="A40:C40"/>
    <mergeCell ref="E4:G4"/>
    <mergeCell ref="H4:J4"/>
    <mergeCell ref="A43:C43"/>
    <mergeCell ref="A29:B29"/>
    <mergeCell ref="D42:E42"/>
    <mergeCell ref="D43:E43"/>
    <mergeCell ref="D41:E41"/>
    <mergeCell ref="D40:E40"/>
    <mergeCell ref="K4:M4"/>
    <mergeCell ref="N4:P4"/>
    <mergeCell ref="Q4:S4"/>
    <mergeCell ref="O17:Q17"/>
    <mergeCell ref="I17:K17"/>
    <mergeCell ref="L17:N17"/>
  </mergeCells>
  <phoneticPr fontId="0" type="noConversion"/>
  <printOptions horizontalCentered="1" gridLinesSet="0"/>
  <pageMargins left="0.39370078740157483" right="0.39370078740157483" top="0.78740157480314965" bottom="1.0236220472440944" header="0.39370078740157483" footer="0.51181102362204722"/>
  <pageSetup paperSize="9" scale="68" orientation="landscape" horizontalDpi="240" verticalDpi="4294967292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4" r:id="rId4" name="Button 8">
              <controlPr defaultSize="0" print="0" autoFill="0" autoPict="0" macro="[0]!Inicio">
                <anchor moveWithCells="1" sizeWithCells="1">
                  <from>
                    <xdr:col>1</xdr:col>
                    <xdr:colOff>114300</xdr:colOff>
                    <xdr:row>0</xdr:row>
                    <xdr:rowOff>76200</xdr:rowOff>
                  </from>
                  <to>
                    <xdr:col>1</xdr:col>
                    <xdr:colOff>1381125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V38"/>
  <sheetViews>
    <sheetView showGridLines="0" showZeros="0" zoomScale="80" zoomScaleNormal="80" workbookViewId="0">
      <selection activeCell="D4" sqref="D4"/>
    </sheetView>
  </sheetViews>
  <sheetFormatPr baseColWidth="10" defaultColWidth="0" defaultRowHeight="18"/>
  <cols>
    <col min="1" max="1" width="2.625" style="62" customWidth="1"/>
    <col min="2" max="2" width="3.125" style="62" customWidth="1"/>
    <col min="3" max="3" width="32.625" style="62" bestFit="1" customWidth="1"/>
    <col min="4" max="4" width="12.125" style="62" customWidth="1"/>
    <col min="5" max="5" width="8.75" style="660" bestFit="1" customWidth="1"/>
    <col min="6" max="6" width="12.125" style="62" bestFit="1" customWidth="1"/>
    <col min="7" max="7" width="8.75" style="660" customWidth="1"/>
    <col min="8" max="8" width="12.125" style="62" bestFit="1" customWidth="1"/>
    <col min="9" max="9" width="8.75" style="660" bestFit="1" customWidth="1"/>
    <col min="10" max="10" width="12.125" style="62" bestFit="1" customWidth="1"/>
    <col min="11" max="11" width="8.75" style="660" bestFit="1" customWidth="1"/>
    <col min="12" max="12" width="12.125" style="62" bestFit="1" customWidth="1"/>
    <col min="13" max="13" width="9.625" style="660" customWidth="1"/>
    <col min="14" max="14" width="13" style="62" bestFit="1" customWidth="1"/>
    <col min="15" max="15" width="8.75" style="660" bestFit="1" customWidth="1"/>
    <col min="16" max="16" width="11.25" style="62" customWidth="1"/>
    <col min="17" max="16384" width="0" style="62" hidden="1"/>
  </cols>
  <sheetData>
    <row r="1" spans="1:22" ht="46.5" customHeight="1" thickBot="1"/>
    <row r="2" spans="1:22" ht="33" customHeight="1" thickBot="1">
      <c r="A2" s="934" t="s">
        <v>126</v>
      </c>
      <c r="B2" s="935"/>
      <c r="C2" s="935"/>
      <c r="D2" s="1077" t="s">
        <v>151</v>
      </c>
      <c r="E2" s="1078"/>
      <c r="F2" s="1077" t="s">
        <v>60</v>
      </c>
      <c r="G2" s="1078"/>
      <c r="H2" s="1075" t="s">
        <v>61</v>
      </c>
      <c r="I2" s="1075"/>
      <c r="J2" s="1075" t="s">
        <v>62</v>
      </c>
      <c r="K2" s="1075"/>
      <c r="L2" s="1075" t="s">
        <v>176</v>
      </c>
      <c r="M2" s="1075"/>
      <c r="N2" s="1075" t="s">
        <v>177</v>
      </c>
      <c r="O2" s="1076"/>
    </row>
    <row r="3" spans="1:22" s="71" customFormat="1" ht="21.75" customHeight="1">
      <c r="A3" s="241" t="s">
        <v>63</v>
      </c>
      <c r="B3" s="242" t="s">
        <v>261</v>
      </c>
      <c r="C3" s="242"/>
      <c r="D3" s="753">
        <f>SUM(D4:D9)</f>
        <v>0</v>
      </c>
      <c r="E3" s="659">
        <f t="shared" ref="E3:E15" si="0">IF($D$15&lt;&gt;0,D3/$D$15,0)</f>
        <v>0</v>
      </c>
      <c r="F3" s="753">
        <f>SUM(F4:F9)</f>
        <v>0</v>
      </c>
      <c r="G3" s="916">
        <f t="shared" ref="G3:G15" si="1">IF($F$15&lt;&gt;0,F3/$F$15,0)</f>
        <v>0</v>
      </c>
      <c r="H3" s="753">
        <f>SUM(H4:H9)</f>
        <v>0</v>
      </c>
      <c r="I3" s="916">
        <f t="shared" ref="I3:I15" si="2">IF($H$15&lt;&gt;0,H3/$H$15,0)</f>
        <v>0</v>
      </c>
      <c r="J3" s="753">
        <f>SUM(J4:J9)</f>
        <v>0</v>
      </c>
      <c r="K3" s="916">
        <f t="shared" ref="K3:K15" si="3">IF($J$15&lt;&gt;0,J3/$J$15,0)</f>
        <v>0</v>
      </c>
      <c r="L3" s="753">
        <f>SUM(L4:L9)</f>
        <v>0</v>
      </c>
      <c r="M3" s="916">
        <f t="shared" ref="M3:M15" si="4">IF($L$15&lt;&gt;0,L3/$L$15,0)</f>
        <v>0</v>
      </c>
      <c r="N3" s="753">
        <f>SUM(N4:N9)</f>
        <v>0</v>
      </c>
      <c r="O3" s="916">
        <f t="shared" ref="O3:O15" si="5">IF($N$15&lt;&gt;0,N3/$N$15,0)</f>
        <v>0</v>
      </c>
    </row>
    <row r="4" spans="1:22" s="171" customFormat="1" ht="15">
      <c r="A4" s="228"/>
      <c r="B4" s="229" t="s">
        <v>2</v>
      </c>
      <c r="C4" s="229" t="s">
        <v>137</v>
      </c>
      <c r="D4" s="754">
        <f>'Balance inicial'!D4+Inversiones!G6</f>
        <v>0</v>
      </c>
      <c r="E4" s="895">
        <f t="shared" si="0"/>
        <v>0</v>
      </c>
      <c r="F4" s="759">
        <f>D4+Inversiones!I6</f>
        <v>0</v>
      </c>
      <c r="G4" s="917">
        <f t="shared" si="1"/>
        <v>0</v>
      </c>
      <c r="H4" s="759">
        <f>F4+Inversiones!L6</f>
        <v>0</v>
      </c>
      <c r="I4" s="917">
        <f t="shared" si="2"/>
        <v>0</v>
      </c>
      <c r="J4" s="759">
        <f>H4+Inversiones!O6</f>
        <v>0</v>
      </c>
      <c r="K4" s="917">
        <f t="shared" si="3"/>
        <v>0</v>
      </c>
      <c r="L4" s="759">
        <f>J4+Inversiones!R6</f>
        <v>0</v>
      </c>
      <c r="M4" s="917">
        <f t="shared" si="4"/>
        <v>0</v>
      </c>
      <c r="N4" s="759">
        <f>L4+Inversiones!U6</f>
        <v>0</v>
      </c>
      <c r="O4" s="917">
        <f t="shared" si="5"/>
        <v>0</v>
      </c>
    </row>
    <row r="5" spans="1:22" s="171" customFormat="1" ht="15">
      <c r="A5" s="228"/>
      <c r="B5" s="229" t="s">
        <v>2</v>
      </c>
      <c r="C5" s="229" t="s">
        <v>257</v>
      </c>
      <c r="D5" s="754">
        <f>'Balance inicial'!D8</f>
        <v>0</v>
      </c>
      <c r="E5" s="895">
        <f t="shared" si="0"/>
        <v>0</v>
      </c>
      <c r="F5" s="759">
        <f>D5-Inversiones!K6</f>
        <v>0</v>
      </c>
      <c r="G5" s="917">
        <f t="shared" si="1"/>
        <v>0</v>
      </c>
      <c r="H5" s="759">
        <f>F5-Inversiones!N6</f>
        <v>0</v>
      </c>
      <c r="I5" s="917">
        <f t="shared" si="2"/>
        <v>0</v>
      </c>
      <c r="J5" s="759">
        <f>H5-Inversiones!Q6</f>
        <v>0</v>
      </c>
      <c r="K5" s="917">
        <f t="shared" si="3"/>
        <v>0</v>
      </c>
      <c r="L5" s="759">
        <f>J5-Inversiones!T6</f>
        <v>0</v>
      </c>
      <c r="M5" s="917">
        <f t="shared" si="4"/>
        <v>0</v>
      </c>
      <c r="N5" s="759">
        <f>L5-Inversiones!W6</f>
        <v>0</v>
      </c>
      <c r="O5" s="917">
        <f t="shared" si="5"/>
        <v>0</v>
      </c>
    </row>
    <row r="6" spans="1:22" s="171" customFormat="1" ht="15">
      <c r="A6" s="228"/>
      <c r="B6" s="229" t="s">
        <v>2</v>
      </c>
      <c r="C6" s="229" t="s">
        <v>138</v>
      </c>
      <c r="D6" s="754">
        <f>'Balance inicial'!D9+Inversiones!G10</f>
        <v>0</v>
      </c>
      <c r="E6" s="895">
        <f t="shared" si="0"/>
        <v>0</v>
      </c>
      <c r="F6" s="759">
        <f>D6+Inversiones!I10</f>
        <v>0</v>
      </c>
      <c r="G6" s="917">
        <f t="shared" si="1"/>
        <v>0</v>
      </c>
      <c r="H6" s="759">
        <f>F6+Inversiones!L10</f>
        <v>0</v>
      </c>
      <c r="I6" s="917">
        <f t="shared" si="2"/>
        <v>0</v>
      </c>
      <c r="J6" s="759">
        <f>H6+Inversiones!O10</f>
        <v>0</v>
      </c>
      <c r="K6" s="917">
        <f t="shared" si="3"/>
        <v>0</v>
      </c>
      <c r="L6" s="759">
        <f>J6+Inversiones!R10</f>
        <v>0</v>
      </c>
      <c r="M6" s="917">
        <f t="shared" si="4"/>
        <v>0</v>
      </c>
      <c r="N6" s="759">
        <f>L6+Inversiones!U10</f>
        <v>0</v>
      </c>
      <c r="O6" s="917">
        <f t="shared" si="5"/>
        <v>0</v>
      </c>
    </row>
    <row r="7" spans="1:22" s="171" customFormat="1" ht="15">
      <c r="A7" s="228"/>
      <c r="B7" s="229" t="s">
        <v>2</v>
      </c>
      <c r="C7" s="229" t="s">
        <v>257</v>
      </c>
      <c r="D7" s="754">
        <f>'Balance inicial'!D19</f>
        <v>0</v>
      </c>
      <c r="E7" s="895">
        <f t="shared" si="0"/>
        <v>0</v>
      </c>
      <c r="F7" s="759">
        <f>D7-Inversiones!K10</f>
        <v>0</v>
      </c>
      <c r="G7" s="917">
        <f t="shared" si="1"/>
        <v>0</v>
      </c>
      <c r="H7" s="759">
        <f>F7-Inversiones!N10</f>
        <v>0</v>
      </c>
      <c r="I7" s="917">
        <f t="shared" si="2"/>
        <v>0</v>
      </c>
      <c r="J7" s="759">
        <f>H7-Inversiones!Q10</f>
        <v>0</v>
      </c>
      <c r="K7" s="917">
        <f t="shared" si="3"/>
        <v>0</v>
      </c>
      <c r="L7" s="759">
        <f>J7-Inversiones!T10</f>
        <v>0</v>
      </c>
      <c r="M7" s="917">
        <f t="shared" si="4"/>
        <v>0</v>
      </c>
      <c r="N7" s="759">
        <f>L7-Inversiones!W10</f>
        <v>0</v>
      </c>
      <c r="O7" s="917">
        <f t="shared" si="5"/>
        <v>0</v>
      </c>
    </row>
    <row r="8" spans="1:22" s="171" customFormat="1" ht="15">
      <c r="A8" s="228"/>
      <c r="B8" s="229" t="s">
        <v>2</v>
      </c>
      <c r="C8" s="229" t="s">
        <v>139</v>
      </c>
      <c r="D8" s="754">
        <f>'Balance inicial'!D21+Inversiones!G20</f>
        <v>0</v>
      </c>
      <c r="E8" s="895">
        <f t="shared" si="0"/>
        <v>0</v>
      </c>
      <c r="F8" s="759">
        <f>D8+Inversiones!I20</f>
        <v>0</v>
      </c>
      <c r="G8" s="917">
        <f t="shared" si="1"/>
        <v>0</v>
      </c>
      <c r="H8" s="759">
        <f>F8+Inversiones!L20</f>
        <v>0</v>
      </c>
      <c r="I8" s="917">
        <f t="shared" si="2"/>
        <v>0</v>
      </c>
      <c r="J8" s="759">
        <f>H8+Inversiones!O20</f>
        <v>0</v>
      </c>
      <c r="K8" s="917">
        <f t="shared" si="3"/>
        <v>0</v>
      </c>
      <c r="L8" s="759">
        <f>J8+Inversiones!R20</f>
        <v>0</v>
      </c>
      <c r="M8" s="917">
        <f t="shared" si="4"/>
        <v>0</v>
      </c>
      <c r="N8" s="759">
        <f>L8+Inversiones!U20</f>
        <v>0</v>
      </c>
      <c r="O8" s="917">
        <f t="shared" si="5"/>
        <v>0</v>
      </c>
    </row>
    <row r="9" spans="1:22" s="171" customFormat="1" ht="15">
      <c r="A9" s="228"/>
      <c r="B9" s="229" t="s">
        <v>2</v>
      </c>
      <c r="C9" s="229" t="s">
        <v>409</v>
      </c>
      <c r="D9" s="754">
        <f>'Balance inicial'!D24</f>
        <v>0</v>
      </c>
      <c r="E9" s="895">
        <f t="shared" si="0"/>
        <v>0</v>
      </c>
      <c r="F9" s="759"/>
      <c r="G9" s="917">
        <f t="shared" si="1"/>
        <v>0</v>
      </c>
      <c r="H9" s="759"/>
      <c r="I9" s="917">
        <f t="shared" si="2"/>
        <v>0</v>
      </c>
      <c r="J9" s="759"/>
      <c r="K9" s="917">
        <f t="shared" si="3"/>
        <v>0</v>
      </c>
      <c r="L9" s="759"/>
      <c r="M9" s="917">
        <f t="shared" si="4"/>
        <v>0</v>
      </c>
      <c r="N9" s="759"/>
      <c r="O9" s="917">
        <f t="shared" si="5"/>
        <v>0</v>
      </c>
    </row>
    <row r="10" spans="1:22" s="71" customFormat="1" ht="21.75" customHeight="1">
      <c r="A10" s="230" t="s">
        <v>63</v>
      </c>
      <c r="B10" s="231" t="s">
        <v>262</v>
      </c>
      <c r="C10" s="231"/>
      <c r="D10" s="896">
        <f t="shared" ref="D10:N10" si="6">SUM(D11:D14)</f>
        <v>0</v>
      </c>
      <c r="E10" s="897">
        <f t="shared" si="0"/>
        <v>0</v>
      </c>
      <c r="F10" s="898">
        <f t="shared" si="6"/>
        <v>0</v>
      </c>
      <c r="G10" s="918">
        <f t="shared" si="1"/>
        <v>0</v>
      </c>
      <c r="H10" s="898">
        <f t="shared" si="6"/>
        <v>0</v>
      </c>
      <c r="I10" s="918">
        <f t="shared" si="2"/>
        <v>0</v>
      </c>
      <c r="J10" s="898">
        <f t="shared" si="6"/>
        <v>0</v>
      </c>
      <c r="K10" s="918">
        <f t="shared" si="3"/>
        <v>0</v>
      </c>
      <c r="L10" s="898">
        <f t="shared" si="6"/>
        <v>0</v>
      </c>
      <c r="M10" s="918">
        <f t="shared" si="4"/>
        <v>0</v>
      </c>
      <c r="N10" s="898">
        <f t="shared" si="6"/>
        <v>0</v>
      </c>
      <c r="O10" s="918">
        <f t="shared" si="5"/>
        <v>0</v>
      </c>
    </row>
    <row r="11" spans="1:22" s="171" customFormat="1" ht="15">
      <c r="A11" s="228"/>
      <c r="B11" s="229" t="s">
        <v>2</v>
      </c>
      <c r="C11" s="229" t="s">
        <v>319</v>
      </c>
      <c r="D11" s="754">
        <f>'Balance inicial'!D26+SUM(Circulantes!E19:E20)</f>
        <v>0</v>
      </c>
      <c r="E11" s="895">
        <f t="shared" si="0"/>
        <v>0</v>
      </c>
      <c r="F11" s="759">
        <f>SUM(Circulantes!H19:H23)</f>
        <v>0</v>
      </c>
      <c r="G11" s="917">
        <f t="shared" si="1"/>
        <v>0</v>
      </c>
      <c r="H11" s="759">
        <f>SUM(Circulantes!K19:K23)</f>
        <v>0</v>
      </c>
      <c r="I11" s="917">
        <f t="shared" si="2"/>
        <v>0</v>
      </c>
      <c r="J11" s="759">
        <f>SUM(Circulantes!N19:N23)</f>
        <v>0</v>
      </c>
      <c r="K11" s="917">
        <f t="shared" si="3"/>
        <v>0</v>
      </c>
      <c r="L11" s="759">
        <f>SUM(Circulantes!Q19:Q23)</f>
        <v>0</v>
      </c>
      <c r="M11" s="917">
        <f t="shared" si="4"/>
        <v>0</v>
      </c>
      <c r="N11" s="759">
        <f>SUM(Circulantes!T19:T23)</f>
        <v>0</v>
      </c>
      <c r="O11" s="917">
        <f t="shared" si="5"/>
        <v>0</v>
      </c>
    </row>
    <row r="12" spans="1:22" s="171" customFormat="1" ht="15">
      <c r="A12" s="228"/>
      <c r="B12" s="229" t="s">
        <v>2</v>
      </c>
      <c r="C12" s="229" t="str">
        <f>Circulantes!B24</f>
        <v>Clientes</v>
      </c>
      <c r="D12" s="754">
        <f>'Balance inicial'!D32</f>
        <v>0</v>
      </c>
      <c r="E12" s="895">
        <f t="shared" si="0"/>
        <v>0</v>
      </c>
      <c r="F12" s="759">
        <f>Circulantes!H24</f>
        <v>0</v>
      </c>
      <c r="G12" s="917">
        <f t="shared" si="1"/>
        <v>0</v>
      </c>
      <c r="H12" s="759">
        <f>Circulantes!K24</f>
        <v>0</v>
      </c>
      <c r="I12" s="917">
        <f t="shared" si="2"/>
        <v>0</v>
      </c>
      <c r="J12" s="759">
        <f>Circulantes!N24</f>
        <v>0</v>
      </c>
      <c r="K12" s="917">
        <f t="shared" si="3"/>
        <v>0</v>
      </c>
      <c r="L12" s="759">
        <f>Circulantes!Q24</f>
        <v>0</v>
      </c>
      <c r="M12" s="917">
        <f t="shared" si="4"/>
        <v>0</v>
      </c>
      <c r="N12" s="759">
        <f>Circulantes!T24</f>
        <v>0</v>
      </c>
      <c r="O12" s="917">
        <f t="shared" si="5"/>
        <v>0</v>
      </c>
    </row>
    <row r="13" spans="1:22" s="171" customFormat="1" ht="15">
      <c r="A13" s="228"/>
      <c r="B13" s="229" t="s">
        <v>2</v>
      </c>
      <c r="C13" s="229" t="str">
        <f>Circulantes!B26</f>
        <v>Otras cuentas a cobrar</v>
      </c>
      <c r="D13" s="754">
        <f>SUM('Balance inicial'!D33:D38)+Circulantes!E25</f>
        <v>0</v>
      </c>
      <c r="E13" s="895">
        <f t="shared" si="0"/>
        <v>0</v>
      </c>
      <c r="F13" s="759">
        <f>SUM(Circulantes!H25:H26)</f>
        <v>0</v>
      </c>
      <c r="G13" s="917">
        <f t="shared" si="1"/>
        <v>0</v>
      </c>
      <c r="H13" s="759">
        <f>SUM(Circulantes!K25:K26)</f>
        <v>0</v>
      </c>
      <c r="I13" s="917">
        <f t="shared" si="2"/>
        <v>0</v>
      </c>
      <c r="J13" s="759">
        <f>SUM(Circulantes!N25:N26)</f>
        <v>0</v>
      </c>
      <c r="K13" s="917">
        <f t="shared" si="3"/>
        <v>0</v>
      </c>
      <c r="L13" s="759">
        <f>SUM(Circulantes!Q25:Q26)</f>
        <v>0</v>
      </c>
      <c r="M13" s="917">
        <f t="shared" si="4"/>
        <v>0</v>
      </c>
      <c r="N13" s="759">
        <f>SUM(Circulantes!T25:T26)</f>
        <v>0</v>
      </c>
      <c r="O13" s="917">
        <f t="shared" si="5"/>
        <v>0</v>
      </c>
    </row>
    <row r="14" spans="1:22" s="171" customFormat="1" ht="22.5" customHeight="1" thickBot="1">
      <c r="A14" s="298"/>
      <c r="B14" s="299" t="s">
        <v>2</v>
      </c>
      <c r="C14" s="299" t="s">
        <v>53</v>
      </c>
      <c r="D14" s="899">
        <f>'Presupuesto de capital'!D26</f>
        <v>0</v>
      </c>
      <c r="E14" s="900">
        <f t="shared" si="0"/>
        <v>0</v>
      </c>
      <c r="F14" s="901">
        <f>'Presupuesto de capital'!$E$26</f>
        <v>0</v>
      </c>
      <c r="G14" s="919">
        <f t="shared" si="1"/>
        <v>0</v>
      </c>
      <c r="H14" s="901">
        <f>'Presupuesto de capital'!$F$26</f>
        <v>0</v>
      </c>
      <c r="I14" s="919">
        <f t="shared" si="2"/>
        <v>0</v>
      </c>
      <c r="J14" s="901">
        <f>'Presupuesto de capital'!$G$26</f>
        <v>0</v>
      </c>
      <c r="K14" s="919">
        <f t="shared" si="3"/>
        <v>0</v>
      </c>
      <c r="L14" s="901">
        <f>'Presupuesto de capital'!$H$26</f>
        <v>0</v>
      </c>
      <c r="M14" s="919">
        <f t="shared" si="4"/>
        <v>0</v>
      </c>
      <c r="N14" s="901">
        <f>'Presupuesto de capital'!$I$26</f>
        <v>0</v>
      </c>
      <c r="O14" s="919">
        <f t="shared" si="5"/>
        <v>0</v>
      </c>
    </row>
    <row r="15" spans="1:22" s="71" customFormat="1" ht="33" customHeight="1" thickBot="1">
      <c r="A15" s="938" t="s">
        <v>70</v>
      </c>
      <c r="B15" s="939"/>
      <c r="C15" s="939"/>
      <c r="D15" s="902">
        <f t="shared" ref="D15:N15" si="7">D3+D10</f>
        <v>0</v>
      </c>
      <c r="E15" s="903">
        <f t="shared" si="0"/>
        <v>0</v>
      </c>
      <c r="F15" s="904">
        <f t="shared" si="7"/>
        <v>0</v>
      </c>
      <c r="G15" s="920">
        <f t="shared" si="1"/>
        <v>0</v>
      </c>
      <c r="H15" s="904">
        <f t="shared" si="7"/>
        <v>0</v>
      </c>
      <c r="I15" s="920">
        <f t="shared" si="2"/>
        <v>0</v>
      </c>
      <c r="J15" s="904">
        <f t="shared" si="7"/>
        <v>0</v>
      </c>
      <c r="K15" s="920">
        <f t="shared" si="3"/>
        <v>0</v>
      </c>
      <c r="L15" s="904">
        <f t="shared" si="7"/>
        <v>0</v>
      </c>
      <c r="M15" s="920">
        <f t="shared" si="4"/>
        <v>0</v>
      </c>
      <c r="N15" s="904">
        <f t="shared" si="7"/>
        <v>0</v>
      </c>
      <c r="O15" s="920">
        <f t="shared" si="5"/>
        <v>0</v>
      </c>
      <c r="P15" s="73">
        <f>D15-D34</f>
        <v>0</v>
      </c>
      <c r="Q15" s="73">
        <f>F15-F34</f>
        <v>0</v>
      </c>
      <c r="R15" s="73">
        <f>H15-H34</f>
        <v>0</v>
      </c>
      <c r="S15" s="73">
        <f>J15-J34</f>
        <v>0</v>
      </c>
      <c r="T15" s="73">
        <f>L15-L34</f>
        <v>0</v>
      </c>
      <c r="U15" s="73">
        <f>N15-N34</f>
        <v>0</v>
      </c>
      <c r="V15" s="73"/>
    </row>
    <row r="16" spans="1:22" s="71" customFormat="1" ht="21.75" customHeight="1">
      <c r="A16" s="226" t="s">
        <v>63</v>
      </c>
      <c r="B16" s="227" t="s">
        <v>255</v>
      </c>
      <c r="C16" s="227"/>
      <c r="D16" s="905">
        <f t="shared" ref="D16:N16" si="8">SUM(D17:D23)</f>
        <v>0</v>
      </c>
      <c r="E16" s="906">
        <f t="shared" ref="E16:E34" si="9">IF($D$34&lt;&gt;0,D16/$D$34,0)</f>
        <v>0</v>
      </c>
      <c r="F16" s="907">
        <f t="shared" si="8"/>
        <v>0</v>
      </c>
      <c r="G16" s="921">
        <f t="shared" ref="G16:G34" si="10">IF($F$34&lt;&gt;0,F16/$F$34,0)</f>
        <v>0</v>
      </c>
      <c r="H16" s="907">
        <f t="shared" si="8"/>
        <v>0</v>
      </c>
      <c r="I16" s="921">
        <f t="shared" ref="I16:I34" si="11">IF($H$34&lt;&gt;0,H16/$H$34,0)</f>
        <v>0</v>
      </c>
      <c r="J16" s="907">
        <f t="shared" si="8"/>
        <v>0</v>
      </c>
      <c r="K16" s="921">
        <f t="shared" ref="K16:K34" si="12">IF($J$34&lt;&gt;0,J16/$J$34,0)</f>
        <v>0</v>
      </c>
      <c r="L16" s="907">
        <f t="shared" si="8"/>
        <v>0</v>
      </c>
      <c r="M16" s="921">
        <f t="shared" ref="M16:M34" si="13">IF($L$34&lt;&gt;0,L16/$L$34,0)</f>
        <v>0</v>
      </c>
      <c r="N16" s="907">
        <f t="shared" si="8"/>
        <v>0</v>
      </c>
      <c r="O16" s="921">
        <f t="shared" ref="O16:O34" si="14">IF($N$34&lt;&gt;0,N16/$N$34,0)</f>
        <v>0</v>
      </c>
    </row>
    <row r="17" spans="1:15" s="171" customFormat="1" ht="15">
      <c r="A17" s="228"/>
      <c r="B17" s="229" t="s">
        <v>2</v>
      </c>
      <c r="C17" s="229" t="s">
        <v>65</v>
      </c>
      <c r="D17" s="754">
        <f>'Balance inicial'!I4+'Financiación a lp'!C5</f>
        <v>0</v>
      </c>
      <c r="E17" s="895">
        <f t="shared" si="9"/>
        <v>0</v>
      </c>
      <c r="F17" s="759">
        <f>D17+'Financiación a lp'!D5</f>
        <v>0</v>
      </c>
      <c r="G17" s="917">
        <f t="shared" si="10"/>
        <v>0</v>
      </c>
      <c r="H17" s="759">
        <f>F17+'Financiación a lp'!E5</f>
        <v>0</v>
      </c>
      <c r="I17" s="917">
        <f t="shared" si="11"/>
        <v>0</v>
      </c>
      <c r="J17" s="759">
        <f>H17+'Financiación a lp'!F5</f>
        <v>0</v>
      </c>
      <c r="K17" s="917">
        <f t="shared" si="12"/>
        <v>0</v>
      </c>
      <c r="L17" s="759">
        <f>J17+'Financiación a lp'!G5</f>
        <v>0</v>
      </c>
      <c r="M17" s="917">
        <f t="shared" si="13"/>
        <v>0</v>
      </c>
      <c r="N17" s="759">
        <f>L17+'Financiación a lp'!H5</f>
        <v>0</v>
      </c>
      <c r="O17" s="917">
        <f t="shared" si="14"/>
        <v>0</v>
      </c>
    </row>
    <row r="18" spans="1:15" s="171" customFormat="1" ht="15">
      <c r="A18" s="228"/>
      <c r="B18" s="229" t="s">
        <v>2</v>
      </c>
      <c r="C18" s="229" t="s">
        <v>264</v>
      </c>
      <c r="D18" s="754">
        <f>'Balance inicial'!I5</f>
        <v>0</v>
      </c>
      <c r="E18" s="895">
        <f t="shared" si="9"/>
        <v>0</v>
      </c>
      <c r="F18" s="759">
        <f>'Financiación a lp'!D6</f>
        <v>0</v>
      </c>
      <c r="G18" s="917">
        <f t="shared" si="10"/>
        <v>0</v>
      </c>
      <c r="H18" s="759">
        <f>'Financiación a lp'!E6</f>
        <v>0</v>
      </c>
      <c r="I18" s="917">
        <f t="shared" si="11"/>
        <v>0</v>
      </c>
      <c r="J18" s="759">
        <f>'Financiación a lp'!F6</f>
        <v>0</v>
      </c>
      <c r="K18" s="917">
        <f t="shared" si="12"/>
        <v>0</v>
      </c>
      <c r="L18" s="759">
        <f>'Financiación a lp'!G6</f>
        <v>0</v>
      </c>
      <c r="M18" s="917">
        <f t="shared" si="13"/>
        <v>0</v>
      </c>
      <c r="N18" s="759">
        <f>'Financiación a lp'!H6</f>
        <v>0</v>
      </c>
      <c r="O18" s="917">
        <f t="shared" si="14"/>
        <v>0</v>
      </c>
    </row>
    <row r="19" spans="1:15" s="171" customFormat="1" ht="15">
      <c r="A19" s="228"/>
      <c r="B19" s="229" t="s">
        <v>2</v>
      </c>
      <c r="C19" s="229" t="s">
        <v>73</v>
      </c>
      <c r="D19" s="754">
        <f>'Balance inicial'!I6</f>
        <v>0</v>
      </c>
      <c r="E19" s="895">
        <f t="shared" si="9"/>
        <v>0</v>
      </c>
      <c r="F19" s="759">
        <f>$D$19</f>
        <v>0</v>
      </c>
      <c r="G19" s="917">
        <f t="shared" si="10"/>
        <v>0</v>
      </c>
      <c r="H19" s="759">
        <f>F19</f>
        <v>0</v>
      </c>
      <c r="I19" s="917">
        <f t="shared" si="11"/>
        <v>0</v>
      </c>
      <c r="J19" s="759">
        <f>$H19</f>
        <v>0</v>
      </c>
      <c r="K19" s="917">
        <f t="shared" si="12"/>
        <v>0</v>
      </c>
      <c r="L19" s="759">
        <f>$J$19</f>
        <v>0</v>
      </c>
      <c r="M19" s="917">
        <f t="shared" si="13"/>
        <v>0</v>
      </c>
      <c r="N19" s="759">
        <f>$L$19</f>
        <v>0</v>
      </c>
      <c r="O19" s="917">
        <f t="shared" si="14"/>
        <v>0</v>
      </c>
    </row>
    <row r="20" spans="1:15" s="171" customFormat="1" ht="15">
      <c r="A20" s="228"/>
      <c r="B20" s="229" t="s">
        <v>2</v>
      </c>
      <c r="C20" s="229" t="s">
        <v>448</v>
      </c>
      <c r="D20" s="754">
        <f>'Balance inicial'!I8</f>
        <v>0</v>
      </c>
      <c r="E20" s="895">
        <f t="shared" si="9"/>
        <v>0</v>
      </c>
      <c r="F20" s="759">
        <f>D20+D21</f>
        <v>0</v>
      </c>
      <c r="G20" s="917">
        <f t="shared" si="10"/>
        <v>0</v>
      </c>
      <c r="H20" s="759">
        <f>F20+F21</f>
        <v>0</v>
      </c>
      <c r="I20" s="917">
        <f t="shared" si="11"/>
        <v>0</v>
      </c>
      <c r="J20" s="759">
        <f>H20+H21</f>
        <v>0</v>
      </c>
      <c r="K20" s="917">
        <f t="shared" si="12"/>
        <v>0</v>
      </c>
      <c r="L20" s="759">
        <f>J20+J21</f>
        <v>0</v>
      </c>
      <c r="M20" s="917">
        <f t="shared" si="13"/>
        <v>0</v>
      </c>
      <c r="N20" s="759">
        <f>L20+L21</f>
        <v>0</v>
      </c>
      <c r="O20" s="917">
        <f t="shared" si="14"/>
        <v>0</v>
      </c>
    </row>
    <row r="21" spans="1:15" s="171" customFormat="1" ht="15">
      <c r="A21" s="228"/>
      <c r="B21" s="229" t="s">
        <v>2</v>
      </c>
      <c r="C21" s="229" t="s">
        <v>450</v>
      </c>
      <c r="D21" s="754">
        <f>'Balance inicial'!I10</f>
        <v>0</v>
      </c>
      <c r="E21" s="895">
        <f t="shared" si="9"/>
        <v>0</v>
      </c>
      <c r="F21" s="759">
        <f>Resultados!$D$26</f>
        <v>0</v>
      </c>
      <c r="G21" s="917">
        <f t="shared" si="10"/>
        <v>0</v>
      </c>
      <c r="H21" s="759">
        <f>Resultados!$G$26</f>
        <v>0</v>
      </c>
      <c r="I21" s="917">
        <f t="shared" si="11"/>
        <v>0</v>
      </c>
      <c r="J21" s="759">
        <f>Resultados!$J$26</f>
        <v>0</v>
      </c>
      <c r="K21" s="917">
        <f t="shared" si="12"/>
        <v>0</v>
      </c>
      <c r="L21" s="759">
        <f>Resultados!$M$26</f>
        <v>0</v>
      </c>
      <c r="M21" s="917">
        <f t="shared" si="13"/>
        <v>0</v>
      </c>
      <c r="N21" s="759">
        <f>Resultados!$P$26</f>
        <v>0</v>
      </c>
      <c r="O21" s="917">
        <f t="shared" si="14"/>
        <v>0</v>
      </c>
    </row>
    <row r="22" spans="1:15" s="171" customFormat="1" ht="15">
      <c r="A22" s="228"/>
      <c r="B22" s="229" t="s">
        <v>2</v>
      </c>
      <c r="C22" s="229" t="s">
        <v>449</v>
      </c>
      <c r="D22" s="754">
        <f>'Balance inicial'!I7+'Balance inicial'!I9+'Balance inicial'!I11</f>
        <v>0</v>
      </c>
      <c r="E22" s="895">
        <f t="shared" si="9"/>
        <v>0</v>
      </c>
      <c r="F22" s="754">
        <f>'Financiación a lp'!D8+'Financiación a lp'!D10+'Financiación a lp'!D12</f>
        <v>0</v>
      </c>
      <c r="G22" s="917">
        <f t="shared" si="10"/>
        <v>0</v>
      </c>
      <c r="H22" s="754">
        <f>'Financiación a lp'!E8+'Financiación a lp'!E10+'Financiación a lp'!E12</f>
        <v>0</v>
      </c>
      <c r="I22" s="917">
        <f t="shared" si="11"/>
        <v>0</v>
      </c>
      <c r="J22" s="754">
        <f>'Financiación a lp'!F8+'Financiación a lp'!F10+'Financiación a lp'!F12</f>
        <v>0</v>
      </c>
      <c r="K22" s="917">
        <f t="shared" si="12"/>
        <v>0</v>
      </c>
      <c r="L22" s="754">
        <f>'Financiación a lp'!G8+'Financiación a lp'!G10+'Financiación a lp'!G12</f>
        <v>0</v>
      </c>
      <c r="M22" s="917">
        <f t="shared" si="13"/>
        <v>0</v>
      </c>
      <c r="N22" s="754">
        <f>'Financiación a lp'!H8+'Financiación a lp'!H10+'Financiación a lp'!H12</f>
        <v>0</v>
      </c>
      <c r="O22" s="917">
        <f t="shared" si="14"/>
        <v>0</v>
      </c>
    </row>
    <row r="23" spans="1:15" s="171" customFormat="1" ht="15">
      <c r="A23" s="228"/>
      <c r="B23" s="229" t="s">
        <v>2</v>
      </c>
      <c r="C23" s="229" t="s">
        <v>153</v>
      </c>
      <c r="D23" s="754">
        <f>'Balance inicial'!I12+'Financiación a lp'!C13</f>
        <v>0</v>
      </c>
      <c r="E23" s="895">
        <f t="shared" si="9"/>
        <v>0</v>
      </c>
      <c r="F23" s="759">
        <f>D23+'Financiación a lp'!D13-Resultados!C10</f>
        <v>0</v>
      </c>
      <c r="G23" s="917">
        <f t="shared" si="10"/>
        <v>0</v>
      </c>
      <c r="H23" s="759">
        <f>'Financiación a lp'!E13+F23-Resultados!F10</f>
        <v>0</v>
      </c>
      <c r="I23" s="917">
        <f t="shared" si="11"/>
        <v>0</v>
      </c>
      <c r="J23" s="759">
        <f>'Financiación a lp'!F13+H23-Resultados!I10</f>
        <v>0</v>
      </c>
      <c r="K23" s="917">
        <f t="shared" si="12"/>
        <v>0</v>
      </c>
      <c r="L23" s="759">
        <f>'Financiación a lp'!G13+J23-Resultados!L10</f>
        <v>0</v>
      </c>
      <c r="M23" s="917">
        <f t="shared" si="13"/>
        <v>0</v>
      </c>
      <c r="N23" s="759">
        <f>'Financiación a lp'!H13+L23-Resultados!O10</f>
        <v>0</v>
      </c>
      <c r="O23" s="917">
        <f t="shared" si="14"/>
        <v>0</v>
      </c>
    </row>
    <row r="24" spans="1:15" s="71" customFormat="1" ht="21.75" customHeight="1">
      <c r="A24" s="230" t="s">
        <v>63</v>
      </c>
      <c r="B24" s="231" t="s">
        <v>259</v>
      </c>
      <c r="C24" s="231"/>
      <c r="D24" s="896">
        <f>SUM(D25:D26)</f>
        <v>0</v>
      </c>
      <c r="E24" s="897">
        <f t="shared" si="9"/>
        <v>0</v>
      </c>
      <c r="F24" s="898">
        <f>SUM(F25:F26)</f>
        <v>0</v>
      </c>
      <c r="G24" s="918">
        <f t="shared" si="10"/>
        <v>0</v>
      </c>
      <c r="H24" s="898">
        <f>SUM(H25:H26)</f>
        <v>0</v>
      </c>
      <c r="I24" s="918">
        <f t="shared" si="11"/>
        <v>0</v>
      </c>
      <c r="J24" s="898">
        <f>SUM(J25:J26)</f>
        <v>0</v>
      </c>
      <c r="K24" s="918">
        <f t="shared" si="12"/>
        <v>0</v>
      </c>
      <c r="L24" s="898">
        <f>SUM(L25:L26)</f>
        <v>0</v>
      </c>
      <c r="M24" s="918">
        <f t="shared" si="13"/>
        <v>0</v>
      </c>
      <c r="N24" s="898">
        <f>SUM(N25:N26)</f>
        <v>0</v>
      </c>
      <c r="O24" s="918">
        <f t="shared" si="14"/>
        <v>0</v>
      </c>
    </row>
    <row r="25" spans="1:15" s="171" customFormat="1" ht="15">
      <c r="A25" s="228"/>
      <c r="B25" s="229" t="s">
        <v>2</v>
      </c>
      <c r="C25" s="229" t="s">
        <v>256</v>
      </c>
      <c r="D25" s="754">
        <f>'Financiación a lp'!C16+'Financiación a lp'!C23</f>
        <v>0</v>
      </c>
      <c r="E25" s="895">
        <f t="shared" si="9"/>
        <v>0</v>
      </c>
      <c r="F25" s="759">
        <f>'Financiación a lp'!D162</f>
        <v>0</v>
      </c>
      <c r="G25" s="917">
        <f t="shared" si="10"/>
        <v>0</v>
      </c>
      <c r="H25" s="759">
        <f>'Financiación a lp'!D167</f>
        <v>0</v>
      </c>
      <c r="I25" s="917">
        <f t="shared" si="11"/>
        <v>0</v>
      </c>
      <c r="J25" s="759">
        <f>'Financiación a lp'!D172</f>
        <v>0</v>
      </c>
      <c r="K25" s="917">
        <f t="shared" si="12"/>
        <v>0</v>
      </c>
      <c r="L25" s="759">
        <f>'Financiación a lp'!D177</f>
        <v>0</v>
      </c>
      <c r="M25" s="917">
        <f t="shared" si="13"/>
        <v>0</v>
      </c>
      <c r="N25" s="759">
        <f>'Financiación a lp'!D182</f>
        <v>0</v>
      </c>
      <c r="O25" s="917">
        <f t="shared" si="14"/>
        <v>0</v>
      </c>
    </row>
    <row r="26" spans="1:15" s="179" customFormat="1" ht="15">
      <c r="A26" s="235"/>
      <c r="B26" s="229" t="s">
        <v>2</v>
      </c>
      <c r="C26" s="229" t="s">
        <v>272</v>
      </c>
      <c r="D26" s="754">
        <f>SUM('Balance inicial'!I17:I21)</f>
        <v>0</v>
      </c>
      <c r="E26" s="895">
        <f t="shared" si="9"/>
        <v>0</v>
      </c>
      <c r="F26" s="759">
        <f>'Financiación a lp'!D30</f>
        <v>0</v>
      </c>
      <c r="G26" s="917">
        <f t="shared" si="10"/>
        <v>0</v>
      </c>
      <c r="H26" s="759">
        <f>'Financiación a lp'!E30</f>
        <v>0</v>
      </c>
      <c r="I26" s="917">
        <f t="shared" si="11"/>
        <v>0</v>
      </c>
      <c r="J26" s="759">
        <f>'Financiación a lp'!F30</f>
        <v>0</v>
      </c>
      <c r="K26" s="917">
        <f t="shared" si="12"/>
        <v>0</v>
      </c>
      <c r="L26" s="759">
        <f>'Financiación a lp'!G30</f>
        <v>0</v>
      </c>
      <c r="M26" s="917">
        <f t="shared" si="13"/>
        <v>0</v>
      </c>
      <c r="N26" s="759">
        <f>'Financiación a lp'!H30</f>
        <v>0</v>
      </c>
      <c r="O26" s="917">
        <f t="shared" si="14"/>
        <v>0</v>
      </c>
    </row>
    <row r="27" spans="1:15" s="71" customFormat="1" ht="21.75" customHeight="1">
      <c r="A27" s="230" t="s">
        <v>63</v>
      </c>
      <c r="B27" s="231" t="s">
        <v>260</v>
      </c>
      <c r="C27" s="231"/>
      <c r="D27" s="896">
        <f t="shared" ref="D27:N27" si="15">SUM(D28:D33)</f>
        <v>0</v>
      </c>
      <c r="E27" s="897">
        <f t="shared" si="9"/>
        <v>0</v>
      </c>
      <c r="F27" s="898">
        <f t="shared" si="15"/>
        <v>0</v>
      </c>
      <c r="G27" s="918">
        <f t="shared" si="10"/>
        <v>0</v>
      </c>
      <c r="H27" s="898">
        <f t="shared" si="15"/>
        <v>0</v>
      </c>
      <c r="I27" s="918">
        <f t="shared" si="11"/>
        <v>0</v>
      </c>
      <c r="J27" s="898">
        <f t="shared" si="15"/>
        <v>0</v>
      </c>
      <c r="K27" s="918">
        <f t="shared" si="12"/>
        <v>0</v>
      </c>
      <c r="L27" s="898">
        <f t="shared" si="15"/>
        <v>0</v>
      </c>
      <c r="M27" s="918">
        <f t="shared" si="13"/>
        <v>0</v>
      </c>
      <c r="N27" s="898">
        <f t="shared" si="15"/>
        <v>0</v>
      </c>
      <c r="O27" s="918">
        <f t="shared" si="14"/>
        <v>0</v>
      </c>
    </row>
    <row r="28" spans="1:15" s="179" customFormat="1" ht="15">
      <c r="A28" s="235"/>
      <c r="B28" s="229" t="s">
        <v>2</v>
      </c>
      <c r="C28" s="229" t="s">
        <v>266</v>
      </c>
      <c r="D28" s="754">
        <f>SUM('Balance inicial'!I26:I29)</f>
        <v>0</v>
      </c>
      <c r="E28" s="895">
        <f t="shared" si="9"/>
        <v>0</v>
      </c>
      <c r="F28" s="759">
        <f>'Financiación a lp'!D31</f>
        <v>0</v>
      </c>
      <c r="G28" s="917">
        <f t="shared" si="10"/>
        <v>0</v>
      </c>
      <c r="H28" s="759">
        <f>'Financiación a lp'!E31</f>
        <v>0</v>
      </c>
      <c r="I28" s="917">
        <f t="shared" si="11"/>
        <v>0</v>
      </c>
      <c r="J28" s="759">
        <f>'Financiación a lp'!F31</f>
        <v>0</v>
      </c>
      <c r="K28" s="917">
        <f t="shared" si="12"/>
        <v>0</v>
      </c>
      <c r="L28" s="759">
        <f>'Financiación a lp'!G31</f>
        <v>0</v>
      </c>
      <c r="M28" s="917">
        <f t="shared" si="13"/>
        <v>0</v>
      </c>
      <c r="N28" s="759">
        <f>'Financiación a lp'!H31</f>
        <v>0</v>
      </c>
      <c r="O28" s="917">
        <f t="shared" si="14"/>
        <v>0</v>
      </c>
    </row>
    <row r="29" spans="1:15" s="171" customFormat="1" ht="15">
      <c r="A29" s="228"/>
      <c r="B29" s="229" t="s">
        <v>2</v>
      </c>
      <c r="C29" s="229" t="str">
        <f>Circulantes!B31</f>
        <v>Acreedores comerciales</v>
      </c>
      <c r="D29" s="754">
        <f>'Balance inicial'!I30</f>
        <v>0</v>
      </c>
      <c r="E29" s="895">
        <f t="shared" si="9"/>
        <v>0</v>
      </c>
      <c r="F29" s="759">
        <f>Circulantes!H31</f>
        <v>0</v>
      </c>
      <c r="G29" s="917">
        <f t="shared" si="10"/>
        <v>0</v>
      </c>
      <c r="H29" s="759">
        <f>Circulantes!K31</f>
        <v>0</v>
      </c>
      <c r="I29" s="917">
        <f t="shared" si="11"/>
        <v>0</v>
      </c>
      <c r="J29" s="759">
        <f>Circulantes!N31</f>
        <v>0</v>
      </c>
      <c r="K29" s="917">
        <f t="shared" si="12"/>
        <v>0</v>
      </c>
      <c r="L29" s="759">
        <f>Circulantes!Q31</f>
        <v>0</v>
      </c>
      <c r="M29" s="917">
        <f t="shared" si="13"/>
        <v>0</v>
      </c>
      <c r="N29" s="759">
        <f>Circulantes!T31</f>
        <v>0</v>
      </c>
      <c r="O29" s="917">
        <f t="shared" si="14"/>
        <v>0</v>
      </c>
    </row>
    <row r="30" spans="1:15" s="171" customFormat="1" ht="15">
      <c r="A30" s="228"/>
      <c r="B30" s="229" t="s">
        <v>2</v>
      </c>
      <c r="C30" s="229" t="str">
        <f>Circulantes!B32</f>
        <v>Dividendos a pagar</v>
      </c>
      <c r="D30" s="754">
        <f>'Balance inicial'!I31</f>
        <v>0</v>
      </c>
      <c r="E30" s="895">
        <f t="shared" si="9"/>
        <v>0</v>
      </c>
      <c r="F30" s="759">
        <f>Circulantes!H32</f>
        <v>0</v>
      </c>
      <c r="G30" s="917">
        <f t="shared" si="10"/>
        <v>0</v>
      </c>
      <c r="H30" s="759">
        <f>Circulantes!K32</f>
        <v>0</v>
      </c>
      <c r="I30" s="917">
        <f t="shared" si="11"/>
        <v>0</v>
      </c>
      <c r="J30" s="759">
        <f>Circulantes!N32</f>
        <v>0</v>
      </c>
      <c r="K30" s="917">
        <f t="shared" si="12"/>
        <v>0</v>
      </c>
      <c r="L30" s="759">
        <f>Circulantes!Q32</f>
        <v>0</v>
      </c>
      <c r="M30" s="917">
        <f t="shared" si="13"/>
        <v>0</v>
      </c>
      <c r="N30" s="759">
        <f>Circulantes!T32</f>
        <v>0</v>
      </c>
      <c r="O30" s="917">
        <f t="shared" si="14"/>
        <v>0</v>
      </c>
    </row>
    <row r="31" spans="1:15" s="171" customFormat="1" ht="15">
      <c r="A31" s="228"/>
      <c r="B31" s="229" t="s">
        <v>2</v>
      </c>
      <c r="C31" s="229" t="s">
        <v>258</v>
      </c>
      <c r="D31" s="754">
        <f>SUM('Balance inicial'!I32:I34)</f>
        <v>0</v>
      </c>
      <c r="E31" s="895">
        <f t="shared" si="9"/>
        <v>0</v>
      </c>
      <c r="F31" s="759">
        <f>SUM(Circulantes!H33:H35)</f>
        <v>0</v>
      </c>
      <c r="G31" s="917">
        <f t="shared" si="10"/>
        <v>0</v>
      </c>
      <c r="H31" s="759">
        <f>SUM(Circulantes!K33:K35)</f>
        <v>0</v>
      </c>
      <c r="I31" s="917">
        <f t="shared" si="11"/>
        <v>0</v>
      </c>
      <c r="J31" s="759">
        <f>SUM(Circulantes!N33:N35)</f>
        <v>0</v>
      </c>
      <c r="K31" s="917">
        <f t="shared" si="12"/>
        <v>0</v>
      </c>
      <c r="L31" s="759">
        <f>SUM(Circulantes!Q33:Q35)</f>
        <v>0</v>
      </c>
      <c r="M31" s="917">
        <f t="shared" si="13"/>
        <v>0</v>
      </c>
      <c r="N31" s="759">
        <f>SUM(Circulantes!T33:T35)</f>
        <v>0</v>
      </c>
      <c r="O31" s="917">
        <f t="shared" si="14"/>
        <v>0</v>
      </c>
    </row>
    <row r="32" spans="1:15" s="171" customFormat="1" ht="15">
      <c r="A32" s="228"/>
      <c r="B32" s="229" t="s">
        <v>2</v>
      </c>
      <c r="C32" s="229" t="str">
        <f>Circulantes!B36</f>
        <v>Organismos de la S.S. acreedores</v>
      </c>
      <c r="D32" s="754">
        <f>'Balance inicial'!I35</f>
        <v>0</v>
      </c>
      <c r="E32" s="895">
        <f t="shared" si="9"/>
        <v>0</v>
      </c>
      <c r="F32" s="759">
        <f>Circulantes!H36</f>
        <v>0</v>
      </c>
      <c r="G32" s="917">
        <f t="shared" si="10"/>
        <v>0</v>
      </c>
      <c r="H32" s="759">
        <f>Circulantes!K36</f>
        <v>0</v>
      </c>
      <c r="I32" s="917">
        <f t="shared" si="11"/>
        <v>0</v>
      </c>
      <c r="J32" s="759">
        <f>Circulantes!N36</f>
        <v>0</v>
      </c>
      <c r="K32" s="917">
        <f t="shared" si="12"/>
        <v>0</v>
      </c>
      <c r="L32" s="759">
        <f>Circulantes!Q36</f>
        <v>0</v>
      </c>
      <c r="M32" s="917">
        <f t="shared" si="13"/>
        <v>0</v>
      </c>
      <c r="N32" s="759">
        <f>Circulantes!T36</f>
        <v>0</v>
      </c>
      <c r="O32" s="917">
        <f t="shared" si="14"/>
        <v>0</v>
      </c>
    </row>
    <row r="33" spans="1:15" s="171" customFormat="1" ht="15">
      <c r="A33" s="228"/>
      <c r="B33" s="229" t="s">
        <v>2</v>
      </c>
      <c r="C33" s="229" t="str">
        <f>Circulantes!B37</f>
        <v>Otras cuentas a pagar no financieras</v>
      </c>
      <c r="D33" s="754">
        <f>'Balance inicial'!I36</f>
        <v>0</v>
      </c>
      <c r="E33" s="908">
        <f t="shared" si="9"/>
        <v>0</v>
      </c>
      <c r="F33" s="759">
        <f>Circulantes!H37</f>
        <v>0</v>
      </c>
      <c r="G33" s="922">
        <f t="shared" si="10"/>
        <v>0</v>
      </c>
      <c r="H33" s="759">
        <f>Circulantes!K37</f>
        <v>0</v>
      </c>
      <c r="I33" s="922">
        <f t="shared" si="11"/>
        <v>0</v>
      </c>
      <c r="J33" s="759">
        <f>Circulantes!N37</f>
        <v>0</v>
      </c>
      <c r="K33" s="922">
        <f t="shared" si="12"/>
        <v>0</v>
      </c>
      <c r="L33" s="759">
        <f>Circulantes!Q37</f>
        <v>0</v>
      </c>
      <c r="M33" s="922">
        <f t="shared" si="13"/>
        <v>0</v>
      </c>
      <c r="N33" s="759">
        <f>Circulantes!T37</f>
        <v>0</v>
      </c>
      <c r="O33" s="922">
        <f t="shared" si="14"/>
        <v>0</v>
      </c>
    </row>
    <row r="34" spans="1:15" s="71" customFormat="1" ht="33" customHeight="1" thickBot="1">
      <c r="A34" s="1074" t="s">
        <v>297</v>
      </c>
      <c r="B34" s="933"/>
      <c r="C34" s="933"/>
      <c r="D34" s="909">
        <f>D16+D24+D27</f>
        <v>0</v>
      </c>
      <c r="E34" s="910">
        <f t="shared" si="9"/>
        <v>0</v>
      </c>
      <c r="F34" s="766">
        <f>F16+F24+F27</f>
        <v>0</v>
      </c>
      <c r="G34" s="923">
        <f t="shared" si="10"/>
        <v>0</v>
      </c>
      <c r="H34" s="766">
        <f>H16+H24+H27</f>
        <v>0</v>
      </c>
      <c r="I34" s="923">
        <f t="shared" si="11"/>
        <v>0</v>
      </c>
      <c r="J34" s="766">
        <f>J16+J24+J27</f>
        <v>0</v>
      </c>
      <c r="K34" s="923">
        <f t="shared" si="12"/>
        <v>0</v>
      </c>
      <c r="L34" s="766">
        <f>L16+L24+L27</f>
        <v>0</v>
      </c>
      <c r="M34" s="923">
        <f t="shared" si="13"/>
        <v>0</v>
      </c>
      <c r="N34" s="766">
        <f>N16+N24+N27</f>
        <v>0</v>
      </c>
      <c r="O34" s="923">
        <f t="shared" si="14"/>
        <v>0</v>
      </c>
    </row>
    <row r="35" spans="1:15" ht="9" customHeight="1" thickBot="1">
      <c r="D35" s="911"/>
      <c r="E35" s="912"/>
      <c r="F35" s="911"/>
      <c r="G35" s="924"/>
      <c r="H35" s="911"/>
      <c r="I35" s="924"/>
      <c r="J35" s="911"/>
      <c r="K35" s="924"/>
      <c r="L35" s="911"/>
      <c r="M35" s="924"/>
      <c r="N35" s="911"/>
      <c r="O35" s="924"/>
    </row>
    <row r="36" spans="1:15" ht="32.25" customHeight="1" thickBot="1">
      <c r="A36" s="1071" t="s">
        <v>372</v>
      </c>
      <c r="B36" s="1017"/>
      <c r="C36" s="1017"/>
      <c r="D36" s="913">
        <f>D10-D27</f>
        <v>0</v>
      </c>
      <c r="E36" s="903">
        <f>IF($D$34&lt;&gt;0,D36/$D$34,0)</f>
        <v>0</v>
      </c>
      <c r="F36" s="913">
        <f>F10-F27</f>
        <v>0</v>
      </c>
      <c r="G36" s="920">
        <f>IF($F$34&lt;&gt;0,F36/$F$34,0)</f>
        <v>0</v>
      </c>
      <c r="H36" s="913">
        <f>H10-H27</f>
        <v>0</v>
      </c>
      <c r="I36" s="920">
        <f>IF($H$34&lt;&gt;0,H36/$H$34,0)</f>
        <v>0</v>
      </c>
      <c r="J36" s="913">
        <f>J10-J27</f>
        <v>0</v>
      </c>
      <c r="K36" s="920">
        <f>IF($J$34&lt;&gt;0,J36/$J$34,0)</f>
        <v>0</v>
      </c>
      <c r="L36" s="913">
        <f>L10-L27</f>
        <v>0</v>
      </c>
      <c r="M36" s="920">
        <f>IF($L$34&lt;&gt;0,L36/$L$34,0)</f>
        <v>0</v>
      </c>
      <c r="N36" s="913">
        <f>N10-N27</f>
        <v>0</v>
      </c>
      <c r="O36" s="920">
        <f>IF($N$34&lt;&gt;0,N36/$N$34,0)</f>
        <v>0</v>
      </c>
    </row>
    <row r="37" spans="1:15" ht="9.75" customHeight="1" thickBot="1">
      <c r="A37" s="498"/>
      <c r="B37" s="498"/>
      <c r="C37" s="498"/>
      <c r="D37" s="914"/>
      <c r="E37" s="915"/>
      <c r="F37" s="914"/>
      <c r="G37" s="925"/>
      <c r="H37" s="914"/>
      <c r="I37" s="925"/>
      <c r="J37" s="914"/>
      <c r="K37" s="925"/>
      <c r="L37" s="914"/>
      <c r="M37" s="925"/>
      <c r="N37" s="914"/>
      <c r="O37" s="925"/>
    </row>
    <row r="38" spans="1:15" ht="40.5" customHeight="1" thickBot="1">
      <c r="A38" s="1072" t="s">
        <v>447</v>
      </c>
      <c r="B38" s="1073"/>
      <c r="C38" s="1073"/>
      <c r="D38" s="913">
        <f>D11+D12-D29-D31-D32</f>
        <v>0</v>
      </c>
      <c r="E38" s="903">
        <f>IF($D$34&lt;&gt;0,D38/$D$34,0)</f>
        <v>0</v>
      </c>
      <c r="F38" s="913">
        <f>F11+F12-F29-F31-F32</f>
        <v>0</v>
      </c>
      <c r="G38" s="920">
        <f>IF($F$34&lt;&gt;0,F38/$F$34,0)</f>
        <v>0</v>
      </c>
      <c r="H38" s="913">
        <f>H11+H12-H29-H31-H32</f>
        <v>0</v>
      </c>
      <c r="I38" s="920">
        <f>IF($H$34&lt;&gt;0,H38/$H$34,0)</f>
        <v>0</v>
      </c>
      <c r="J38" s="913">
        <f>J11+J12-J29-J31-J32</f>
        <v>0</v>
      </c>
      <c r="K38" s="920">
        <f>IF($J$34&lt;&gt;0,J38/$J$34,0)</f>
        <v>0</v>
      </c>
      <c r="L38" s="913">
        <f>L11+L12-L29-L31-L32</f>
        <v>0</v>
      </c>
      <c r="M38" s="920">
        <f>IF($L$34&lt;&gt;0,L38/$L$34,0)</f>
        <v>0</v>
      </c>
      <c r="N38" s="913">
        <f>N11+N12-N29-N31-N32</f>
        <v>0</v>
      </c>
      <c r="O38" s="920">
        <f>IF($N$34&lt;&gt;0,N38/$N$34,0)</f>
        <v>0</v>
      </c>
    </row>
  </sheetData>
  <sheetProtection password="A6E9" sheet="1" formatColumns="0"/>
  <mergeCells count="11">
    <mergeCell ref="N2:O2"/>
    <mergeCell ref="A2:C2"/>
    <mergeCell ref="D2:E2"/>
    <mergeCell ref="F2:G2"/>
    <mergeCell ref="H2:I2"/>
    <mergeCell ref="A36:C36"/>
    <mergeCell ref="A38:C38"/>
    <mergeCell ref="A15:C15"/>
    <mergeCell ref="A34:C34"/>
    <mergeCell ref="J2:K2"/>
    <mergeCell ref="L2:M2"/>
  </mergeCells>
  <phoneticPr fontId="0" type="noConversion"/>
  <printOptions horizontalCentered="1" gridLinesSet="0"/>
  <pageMargins left="0.59" right="0.6" top="0.95" bottom="0.93" header="0.51" footer="0.56000000000000005"/>
  <pageSetup paperSize="9" scale="70" orientation="landscape" horizontalDpi="240" verticalDpi="4294967292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4513" r:id="rId4" name="Button 1">
              <controlPr defaultSize="0" print="0" autoFill="0" autoPict="0" macro="[0]!Inicio">
                <anchor moveWithCells="1" sizeWithCells="1">
                  <from>
                    <xdr:col>1</xdr:col>
                    <xdr:colOff>76200</xdr:colOff>
                    <xdr:row>0</xdr:row>
                    <xdr:rowOff>95250</xdr:rowOff>
                  </from>
                  <to>
                    <xdr:col>2</xdr:col>
                    <xdr:colOff>1038225</xdr:colOff>
                    <xdr:row>0</xdr:row>
                    <xdr:rowOff>466725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J27"/>
  <sheetViews>
    <sheetView showGridLines="0" showZeros="0" zoomScaleNormal="100" workbookViewId="0">
      <selection activeCell="D4" sqref="D4"/>
    </sheetView>
  </sheetViews>
  <sheetFormatPr baseColWidth="10" defaultColWidth="0" defaultRowHeight="18"/>
  <cols>
    <col min="1" max="2" width="2.625" style="74" customWidth="1"/>
    <col min="3" max="3" width="38.5" style="74" bestFit="1" customWidth="1"/>
    <col min="4" max="10" width="13.625" style="74" customWidth="1"/>
    <col min="11" max="11" width="11.25" style="74" customWidth="1"/>
    <col min="12" max="16384" width="0" style="74" hidden="1"/>
  </cols>
  <sheetData>
    <row r="1" spans="1:10" ht="29.25" customHeight="1" thickBot="1"/>
    <row r="2" spans="1:10" ht="33" customHeight="1" thickBot="1">
      <c r="A2" s="1029" t="s">
        <v>59</v>
      </c>
      <c r="B2" s="1079"/>
      <c r="C2" s="1079"/>
      <c r="D2" s="1079"/>
      <c r="E2" s="1079"/>
      <c r="F2" s="1079"/>
      <c r="G2" s="1079"/>
      <c r="H2" s="1079"/>
      <c r="I2" s="1079"/>
      <c r="J2" s="1080"/>
    </row>
    <row r="3" spans="1:10" s="239" customFormat="1" ht="33" customHeight="1">
      <c r="A3" s="236"/>
      <c r="B3" s="237"/>
      <c r="C3" s="238" t="s">
        <v>0</v>
      </c>
      <c r="D3" s="770" t="s">
        <v>151</v>
      </c>
      <c r="E3" s="926" t="s">
        <v>60</v>
      </c>
      <c r="F3" s="926" t="s">
        <v>61</v>
      </c>
      <c r="G3" s="926" t="s">
        <v>62</v>
      </c>
      <c r="H3" s="926" t="s">
        <v>176</v>
      </c>
      <c r="I3" s="926" t="s">
        <v>177</v>
      </c>
      <c r="J3" s="770" t="s">
        <v>1</v>
      </c>
    </row>
    <row r="4" spans="1:10" s="161" customFormat="1" ht="15">
      <c r="A4" s="193" t="s">
        <v>63</v>
      </c>
      <c r="B4" s="171" t="s">
        <v>132</v>
      </c>
      <c r="C4" s="171"/>
      <c r="D4" s="758">
        <f>Balances!D4+Balances!D6+Balances!D8+Balances!D9</f>
        <v>0</v>
      </c>
      <c r="E4" s="759">
        <f>IF(Inversiones!$I$26&gt;0,Inversiones!$I$26,0)</f>
        <v>0</v>
      </c>
      <c r="F4" s="759">
        <f>IF(Inversiones!$L$26&gt;0,Inversiones!$L$26,0)</f>
        <v>0</v>
      </c>
      <c r="G4" s="759">
        <f>IF(Inversiones!$O$26&gt;0,Inversiones!$O$26,0)</f>
        <v>0</v>
      </c>
      <c r="H4" s="759">
        <f>IF(Inversiones!$R$26&gt;0,Inversiones!$R$26,0)</f>
        <v>0</v>
      </c>
      <c r="I4" s="759">
        <f>IF(Inversiones!$U$26&gt;0,Inversiones!$U$26,0)</f>
        <v>0</v>
      </c>
      <c r="J4" s="755">
        <f>SUM(D4:I4)</f>
        <v>0</v>
      </c>
    </row>
    <row r="5" spans="1:10" s="161" customFormat="1" ht="15">
      <c r="A5" s="193" t="s">
        <v>63</v>
      </c>
      <c r="B5" s="171" t="s">
        <v>463</v>
      </c>
      <c r="C5" s="171"/>
      <c r="D5" s="758">
        <f>IF(Circulantes!$D$43&gt;0,Circulantes!$D$43,0)</f>
        <v>0</v>
      </c>
      <c r="E5" s="759">
        <f>IF(Circulantes!$H$43-$D$5+$D$22&gt;0,Circulantes!$H$43+$D$22-$D$5,0)</f>
        <v>0</v>
      </c>
      <c r="F5" s="759">
        <f>IF(Circulantes!$K$43-Circulantes!$H$43&gt;0,Circulantes!$K$43-Circulantes!$H$43,0)</f>
        <v>0</v>
      </c>
      <c r="G5" s="759">
        <f>IF(Circulantes!$N$43-Circulantes!$K$43&gt;0,Circulantes!$N$43-Circulantes!$K$43,0)</f>
        <v>0</v>
      </c>
      <c r="H5" s="759">
        <f>IF(Circulantes!$Q$43-Circulantes!$N$43&gt;0,Circulantes!$Q$43-Circulantes!$N$43,0)</f>
        <v>0</v>
      </c>
      <c r="I5" s="759">
        <f>IF(Circulantes!$T$43-Circulantes!$Q$43&gt;0,Circulantes!$T$43-Circulantes!$Q$43,0)</f>
        <v>0</v>
      </c>
      <c r="J5" s="755">
        <f>SUM(D5:I5)</f>
        <v>0</v>
      </c>
    </row>
    <row r="6" spans="1:10" s="161" customFormat="1" ht="15">
      <c r="A6" s="193" t="s">
        <v>63</v>
      </c>
      <c r="B6" s="171" t="s">
        <v>265</v>
      </c>
      <c r="C6" s="171"/>
      <c r="D6" s="758">
        <f>IF(Balances!$D$21&lt;0,-Balances!$D$21,0)</f>
        <v>0</v>
      </c>
      <c r="E6" s="759">
        <f>IF(Resultados!$D$26&gt;0,Resultados!$C$10,-Resultados!$D$26+Resultados!$C$10)</f>
        <v>0</v>
      </c>
      <c r="F6" s="759">
        <f>IF(Resultados!$G$26&gt;0,Resultados!F10,-Resultados!$G$26+Resultados!F10)</f>
        <v>0</v>
      </c>
      <c r="G6" s="759">
        <f>IF(Resultados!$J$26&gt;0,Resultados!I10,-Resultados!$J$26+Resultados!I10)</f>
        <v>0</v>
      </c>
      <c r="H6" s="759">
        <f>IF(Resultados!$M$26&gt;0,Resultados!L10,-Resultados!$M$26+Resultados!L10)</f>
        <v>0</v>
      </c>
      <c r="I6" s="759">
        <f>IF(Resultados!$P$26&gt;0,Resultados!O10,-Resultados!$P$26+Resultados!O10)</f>
        <v>0</v>
      </c>
      <c r="J6" s="755">
        <f>SUM(D6:I6)</f>
        <v>0</v>
      </c>
    </row>
    <row r="7" spans="1:10" s="161" customFormat="1" ht="15">
      <c r="A7" s="193" t="s">
        <v>63</v>
      </c>
      <c r="B7" s="171" t="s">
        <v>133</v>
      </c>
      <c r="C7" s="171"/>
      <c r="D7" s="758"/>
      <c r="E7" s="759">
        <f>'Financiación a lp'!C163+Balances!D26-Balances!F26+Balances!D28-Balances!F28</f>
        <v>0</v>
      </c>
      <c r="F7" s="759">
        <f>'Financiación a lp'!C168+Balances!F26-Balances!H26+Balances!F28-Balances!H28</f>
        <v>0</v>
      </c>
      <c r="G7" s="759">
        <f>'Financiación a lp'!C173+Balances!H26-Balances!J26+Balances!H28-Balances!J28</f>
        <v>0</v>
      </c>
      <c r="H7" s="759">
        <f>'Financiación a lp'!C178+Balances!J26-Balances!L26+Balances!J28-Balances!L28</f>
        <v>0</v>
      </c>
      <c r="I7" s="759">
        <f>'Financiación a lp'!C183+Balances!L26-Balances!N26+Balances!L28-Balances!N28</f>
        <v>0</v>
      </c>
      <c r="J7" s="755">
        <f>SUM(D7:I7)</f>
        <v>0</v>
      </c>
    </row>
    <row r="8" spans="1:10" s="239" customFormat="1" ht="33.75" customHeight="1">
      <c r="A8" s="300"/>
      <c r="B8" s="301"/>
      <c r="C8" s="302" t="s">
        <v>263</v>
      </c>
      <c r="D8" s="756">
        <f t="shared" ref="D8:I8" si="0">SUM(D4:D7)</f>
        <v>0</v>
      </c>
      <c r="E8" s="760">
        <f t="shared" si="0"/>
        <v>0</v>
      </c>
      <c r="F8" s="760">
        <f t="shared" si="0"/>
        <v>0</v>
      </c>
      <c r="G8" s="760">
        <f t="shared" si="0"/>
        <v>0</v>
      </c>
      <c r="H8" s="760">
        <f t="shared" si="0"/>
        <v>0</v>
      </c>
      <c r="I8" s="760">
        <f t="shared" si="0"/>
        <v>0</v>
      </c>
      <c r="J8" s="756">
        <f>SUM(D8:I8)</f>
        <v>0</v>
      </c>
    </row>
    <row r="9" spans="1:10" s="161" customFormat="1" ht="15">
      <c r="A9" s="193" t="s">
        <v>63</v>
      </c>
      <c r="B9" s="171" t="s">
        <v>134</v>
      </c>
      <c r="C9" s="171"/>
      <c r="D9" s="758"/>
      <c r="E9" s="759"/>
      <c r="F9" s="759"/>
      <c r="G9" s="759"/>
      <c r="H9" s="759"/>
      <c r="I9" s="759"/>
      <c r="J9" s="755"/>
    </row>
    <row r="10" spans="1:10" s="161" customFormat="1" ht="15">
      <c r="A10" s="193"/>
      <c r="B10" s="171" t="s">
        <v>2</v>
      </c>
      <c r="C10" s="171" t="s">
        <v>64</v>
      </c>
      <c r="D10" s="758">
        <f>-Balances!D5-Balances!D7</f>
        <v>0</v>
      </c>
      <c r="E10" s="759">
        <f>'G. Fijos'!B18</f>
        <v>0</v>
      </c>
      <c r="F10" s="759">
        <f>'G. Fijos'!D18</f>
        <v>0</v>
      </c>
      <c r="G10" s="759">
        <f>'G. Fijos'!F18</f>
        <v>0</v>
      </c>
      <c r="H10" s="759">
        <f>'G. Fijos'!H18</f>
        <v>0</v>
      </c>
      <c r="I10" s="759">
        <f>'G. Fijos'!J18</f>
        <v>0</v>
      </c>
      <c r="J10" s="755">
        <f>SUM(D10:I10)</f>
        <v>0</v>
      </c>
    </row>
    <row r="11" spans="1:10" s="161" customFormat="1" ht="15">
      <c r="A11" s="193"/>
      <c r="B11" s="171" t="s">
        <v>2</v>
      </c>
      <c r="C11" s="171" t="s">
        <v>414</v>
      </c>
      <c r="D11" s="758">
        <f>IF(Balances!$D$21&gt;0,Balances!$D$21,0)</f>
        <v>0</v>
      </c>
      <c r="E11" s="759">
        <f>IF(Resultados!$D$26&lt;0,0,Resultados!$D$26)</f>
        <v>0</v>
      </c>
      <c r="F11" s="759">
        <f>IF(Resultados!$G$26&lt;0,0,Resultados!$G$26)</f>
        <v>0</v>
      </c>
      <c r="G11" s="759">
        <f>IF(Resultados!$J$26&lt;0,0,Resultados!$J$26)</f>
        <v>0</v>
      </c>
      <c r="H11" s="759">
        <f>IF(Resultados!$M$26&lt;0,0,Resultados!$M$26)</f>
        <v>0</v>
      </c>
      <c r="I11" s="759">
        <f>IF(Resultados!$P$26&lt;0,0,Resultados!$P$26)</f>
        <v>0</v>
      </c>
      <c r="J11" s="755">
        <f t="shared" ref="J11:J22" si="1">SUM(D11:I11)</f>
        <v>0</v>
      </c>
    </row>
    <row r="12" spans="1:10" s="161" customFormat="1" ht="15">
      <c r="A12" s="193" t="s">
        <v>63</v>
      </c>
      <c r="B12" s="171" t="s">
        <v>135</v>
      </c>
      <c r="C12" s="171"/>
      <c r="D12" s="758"/>
      <c r="E12" s="759"/>
      <c r="F12" s="759"/>
      <c r="G12" s="759"/>
      <c r="H12" s="759"/>
      <c r="I12" s="759"/>
      <c r="J12" s="755">
        <f t="shared" si="1"/>
        <v>0</v>
      </c>
    </row>
    <row r="13" spans="1:10" s="161" customFormat="1" ht="15">
      <c r="A13" s="193"/>
      <c r="B13" s="171" t="s">
        <v>2</v>
      </c>
      <c r="C13" s="171" t="s">
        <v>65</v>
      </c>
      <c r="D13" s="758">
        <f>Balances!D17</f>
        <v>0</v>
      </c>
      <c r="E13" s="759">
        <f>Balances!F17-Balances!D17</f>
        <v>0</v>
      </c>
      <c r="F13" s="759">
        <f>Balances!H17-Balances!F17</f>
        <v>0</v>
      </c>
      <c r="G13" s="759">
        <f>Balances!J17-Balances!H17</f>
        <v>0</v>
      </c>
      <c r="H13" s="759">
        <f>Balances!L17-Balances!J17</f>
        <v>0</v>
      </c>
      <c r="I13" s="759">
        <f>Balances!N17-Balances!L17</f>
        <v>0</v>
      </c>
      <c r="J13" s="755">
        <f t="shared" si="1"/>
        <v>0</v>
      </c>
    </row>
    <row r="14" spans="1:10" s="161" customFormat="1" ht="15">
      <c r="A14" s="193"/>
      <c r="B14" s="171" t="s">
        <v>2</v>
      </c>
      <c r="C14" s="171" t="s">
        <v>264</v>
      </c>
      <c r="D14" s="758">
        <f>Balances!D18</f>
        <v>0</v>
      </c>
      <c r="E14" s="759">
        <f>Balances!F18-Balances!D18</f>
        <v>0</v>
      </c>
      <c r="F14" s="759">
        <f>Balances!H18-Balances!F18</f>
        <v>0</v>
      </c>
      <c r="G14" s="759">
        <f>Balances!J18-Balances!H18</f>
        <v>0</v>
      </c>
      <c r="H14" s="759">
        <f>Balances!L18-Balances!J18</f>
        <v>0</v>
      </c>
      <c r="I14" s="759">
        <f>Balances!N18-Balances!L18</f>
        <v>0</v>
      </c>
      <c r="J14" s="755">
        <f t="shared" si="1"/>
        <v>0</v>
      </c>
    </row>
    <row r="15" spans="1:10" s="161" customFormat="1" ht="15">
      <c r="A15" s="193"/>
      <c r="B15" s="171" t="s">
        <v>2</v>
      </c>
      <c r="C15" s="171" t="s">
        <v>276</v>
      </c>
      <c r="D15" s="758">
        <f>Balances!D19+Balances!D20</f>
        <v>0</v>
      </c>
      <c r="E15" s="759"/>
      <c r="F15" s="759"/>
      <c r="G15" s="759"/>
      <c r="H15" s="759"/>
      <c r="I15" s="759"/>
      <c r="J15" s="755">
        <f t="shared" si="1"/>
        <v>0</v>
      </c>
    </row>
    <row r="16" spans="1:10" s="161" customFormat="1" ht="15">
      <c r="A16" s="193"/>
      <c r="B16" s="171" t="s">
        <v>2</v>
      </c>
      <c r="C16" s="171" t="s">
        <v>451</v>
      </c>
      <c r="D16" s="758">
        <f>Balances!D22</f>
        <v>0</v>
      </c>
      <c r="E16" s="759">
        <f>Balances!F22-Balances!D22</f>
        <v>0</v>
      </c>
      <c r="F16" s="759">
        <f>Balances!H22-Balances!F22</f>
        <v>0</v>
      </c>
      <c r="G16" s="759">
        <f>Balances!J22-Balances!H22</f>
        <v>0</v>
      </c>
      <c r="H16" s="759">
        <f>Balances!L22-Balances!J22</f>
        <v>0</v>
      </c>
      <c r="I16" s="759">
        <f>Balances!N22-Balances!L22</f>
        <v>0</v>
      </c>
      <c r="J16" s="755">
        <f t="shared" si="1"/>
        <v>0</v>
      </c>
    </row>
    <row r="17" spans="1:10" s="161" customFormat="1" ht="15">
      <c r="A17" s="193"/>
      <c r="B17" s="171" t="s">
        <v>2</v>
      </c>
      <c r="C17" s="171" t="s">
        <v>170</v>
      </c>
      <c r="D17" s="758">
        <f>Balances!D23</f>
        <v>0</v>
      </c>
      <c r="E17" s="759">
        <f>'Financiación a lp'!D13</f>
        <v>0</v>
      </c>
      <c r="F17" s="759">
        <f>'Financiación a lp'!E13</f>
        <v>0</v>
      </c>
      <c r="G17" s="759">
        <f>'Financiación a lp'!F13</f>
        <v>0</v>
      </c>
      <c r="H17" s="759">
        <f>'Financiación a lp'!G13</f>
        <v>0</v>
      </c>
      <c r="I17" s="759">
        <f>'Financiación a lp'!H13</f>
        <v>0</v>
      </c>
      <c r="J17" s="755">
        <f t="shared" si="1"/>
        <v>0</v>
      </c>
    </row>
    <row r="18" spans="1:10" s="161" customFormat="1" ht="15">
      <c r="A18" s="193"/>
      <c r="B18" s="171" t="s">
        <v>2</v>
      </c>
      <c r="C18" s="171" t="s">
        <v>271</v>
      </c>
      <c r="D18" s="758">
        <f>Balances!D25</f>
        <v>0</v>
      </c>
      <c r="E18" s="761"/>
      <c r="F18" s="759">
        <f>'Financiación a lp'!E16+'Financiación a lp'!E23</f>
        <v>0</v>
      </c>
      <c r="G18" s="759">
        <f>'Financiación a lp'!F16+'Financiación a lp'!F23</f>
        <v>0</v>
      </c>
      <c r="H18" s="759">
        <f>'Financiación a lp'!G16+'Financiación a lp'!G23</f>
        <v>0</v>
      </c>
      <c r="I18" s="759">
        <f>'Financiación a lp'!H16+'Financiación a lp'!H23</f>
        <v>0</v>
      </c>
      <c r="J18" s="755">
        <f t="shared" si="1"/>
        <v>0</v>
      </c>
    </row>
    <row r="19" spans="1:10" s="161" customFormat="1" ht="15">
      <c r="A19" s="193"/>
      <c r="B19" s="171" t="s">
        <v>2</v>
      </c>
      <c r="C19" s="171" t="s">
        <v>272</v>
      </c>
      <c r="D19" s="758">
        <f>Balances!D26</f>
        <v>0</v>
      </c>
      <c r="E19" s="759"/>
      <c r="F19" s="759"/>
      <c r="G19" s="759"/>
      <c r="H19" s="759"/>
      <c r="I19" s="759"/>
      <c r="J19" s="755">
        <f t="shared" si="1"/>
        <v>0</v>
      </c>
    </row>
    <row r="20" spans="1:10" s="161" customFormat="1" ht="15">
      <c r="A20" s="193"/>
      <c r="B20" s="171" t="s">
        <v>2</v>
      </c>
      <c r="C20" s="171" t="s">
        <v>273</v>
      </c>
      <c r="D20" s="758">
        <f>Balances!D28</f>
        <v>0</v>
      </c>
      <c r="E20" s="759"/>
      <c r="F20" s="759"/>
      <c r="G20" s="759"/>
      <c r="H20" s="759"/>
      <c r="I20" s="759"/>
      <c r="J20" s="755">
        <f t="shared" si="1"/>
        <v>0</v>
      </c>
    </row>
    <row r="21" spans="1:10" s="161" customFormat="1" ht="15">
      <c r="A21" s="193" t="s">
        <v>63</v>
      </c>
      <c r="B21" s="171" t="s">
        <v>136</v>
      </c>
      <c r="C21" s="171"/>
      <c r="D21" s="758"/>
      <c r="E21" s="759">
        <f>IF(Inversiones!$I$26&lt;0,-Inversiones!$I$26,0)</f>
        <v>0</v>
      </c>
      <c r="F21" s="759">
        <f>IF(Inversiones!$L$26&lt;0,-Inversiones!$L$26,0)</f>
        <v>0</v>
      </c>
      <c r="G21" s="759">
        <f>IF(Inversiones!$O$26&lt;0,-Inversiones!$O$26,0)</f>
        <v>0</v>
      </c>
      <c r="H21" s="759">
        <f>IF(Inversiones!$R$26&lt;0,-Inversiones!$R$26,0)</f>
        <v>0</v>
      </c>
      <c r="I21" s="759">
        <f>IF(Inversiones!$U$26&lt;0,-Inversiones!$U$26,0)</f>
        <v>0</v>
      </c>
      <c r="J21" s="755">
        <f t="shared" si="1"/>
        <v>0</v>
      </c>
    </row>
    <row r="22" spans="1:10" s="161" customFormat="1" ht="15">
      <c r="A22" s="193" t="s">
        <v>63</v>
      </c>
      <c r="B22" s="171" t="s">
        <v>464</v>
      </c>
      <c r="C22" s="171"/>
      <c r="D22" s="758">
        <f>IF(Circulantes!$D$43&lt;0,-Circulantes!$D$43,0)</f>
        <v>0</v>
      </c>
      <c r="E22" s="759">
        <f>IF(Circulantes!$H$43-$D$5+$D$22&lt;0,-(Circulantes!$H$43+$D$22-$D$5),0)</f>
        <v>0</v>
      </c>
      <c r="F22" s="759">
        <f>IF(Circulantes!$K$43-Circulantes!$H$43&lt;=0,-Circulantes!$K$43+Circulantes!$H$43,0)</f>
        <v>0</v>
      </c>
      <c r="G22" s="759">
        <f>IF(Circulantes!$N$43-Circulantes!$K$43&lt;=0,-Circulantes!$N$43+Circulantes!$K$43,0)</f>
        <v>0</v>
      </c>
      <c r="H22" s="759">
        <f>IF(Circulantes!$Q$43-Circulantes!$N$43&lt;=0,-Circulantes!$Q$43+Circulantes!$N$43,0)</f>
        <v>0</v>
      </c>
      <c r="I22" s="759">
        <f>IF(Circulantes!$T$43-Circulantes!$Q$43&lt;=0,-Circulantes!$T$43+Circulantes!$Q$43,0)</f>
        <v>0</v>
      </c>
      <c r="J22" s="755">
        <f t="shared" si="1"/>
        <v>0</v>
      </c>
    </row>
    <row r="23" spans="1:10" s="239" customFormat="1" ht="33.75" customHeight="1" thickBot="1">
      <c r="A23" s="300"/>
      <c r="B23" s="301"/>
      <c r="C23" s="302" t="s">
        <v>269</v>
      </c>
      <c r="D23" s="756">
        <f t="shared" ref="D23:I23" si="2">SUM(D9:D22)</f>
        <v>0</v>
      </c>
      <c r="E23" s="760">
        <f t="shared" si="2"/>
        <v>0</v>
      </c>
      <c r="F23" s="760">
        <f t="shared" si="2"/>
        <v>0</v>
      </c>
      <c r="G23" s="760">
        <f t="shared" si="2"/>
        <v>0</v>
      </c>
      <c r="H23" s="760">
        <f t="shared" si="2"/>
        <v>0</v>
      </c>
      <c r="I23" s="760">
        <f t="shared" si="2"/>
        <v>0</v>
      </c>
      <c r="J23" s="757">
        <f>SUM(D23:I23)</f>
        <v>0</v>
      </c>
    </row>
    <row r="24" spans="1:10" s="239" customFormat="1" ht="33.75" customHeight="1" thickBot="1">
      <c r="A24" s="236"/>
      <c r="B24" s="237"/>
      <c r="C24" s="237" t="s">
        <v>66</v>
      </c>
      <c r="D24" s="762">
        <f t="shared" ref="D24:J24" si="3">+D23-D8</f>
        <v>0</v>
      </c>
      <c r="E24" s="763">
        <f t="shared" si="3"/>
        <v>0</v>
      </c>
      <c r="F24" s="763">
        <f t="shared" si="3"/>
        <v>0</v>
      </c>
      <c r="G24" s="763">
        <f t="shared" si="3"/>
        <v>0</v>
      </c>
      <c r="H24" s="763">
        <f t="shared" si="3"/>
        <v>0</v>
      </c>
      <c r="I24" s="763">
        <f t="shared" si="3"/>
        <v>0</v>
      </c>
      <c r="J24" s="764">
        <f t="shared" si="3"/>
        <v>0</v>
      </c>
    </row>
    <row r="25" spans="1:10" s="239" customFormat="1" ht="33.75" customHeight="1" thickBot="1">
      <c r="A25" s="240"/>
      <c r="B25" s="188"/>
      <c r="C25" s="188" t="s">
        <v>67</v>
      </c>
      <c r="D25" s="765"/>
      <c r="E25" s="766">
        <f>D26+E24</f>
        <v>0</v>
      </c>
      <c r="F25" s="766">
        <f>+E25+F24</f>
        <v>0</v>
      </c>
      <c r="G25" s="766">
        <f>+F25+G24</f>
        <v>0</v>
      </c>
      <c r="H25" s="766">
        <f>+G25+H24</f>
        <v>0</v>
      </c>
      <c r="I25" s="764">
        <f>+H25+I24</f>
        <v>0</v>
      </c>
      <c r="J25" s="767"/>
    </row>
    <row r="26" spans="1:10" s="7" customFormat="1" ht="33.75" customHeight="1" thickBot="1">
      <c r="A26" s="264"/>
      <c r="B26" s="265"/>
      <c r="C26" s="265" t="s">
        <v>68</v>
      </c>
      <c r="D26" s="768">
        <f>D24</f>
        <v>0</v>
      </c>
      <c r="E26" s="769">
        <f>E25+Circulantes!H27</f>
        <v>0</v>
      </c>
      <c r="F26" s="769">
        <f>F25+Circulantes!K27</f>
        <v>0</v>
      </c>
      <c r="G26" s="769">
        <f>G25+Circulantes!N27</f>
        <v>0</v>
      </c>
      <c r="H26" s="769">
        <f>H25+Circulantes!Q27</f>
        <v>0</v>
      </c>
      <c r="I26" s="769">
        <f>I25+Circulantes!T27</f>
        <v>0</v>
      </c>
      <c r="J26" s="768"/>
    </row>
    <row r="27" spans="1:10">
      <c r="A27" s="62"/>
      <c r="B27" s="62"/>
      <c r="J27" s="62"/>
    </row>
  </sheetData>
  <sheetProtection password="A6E9" sheet="1" formatColumns="0"/>
  <mergeCells count="1">
    <mergeCell ref="A2:J2"/>
  </mergeCells>
  <phoneticPr fontId="0" type="noConversion"/>
  <printOptions horizontalCentered="1" gridLinesSet="0"/>
  <pageMargins left="0.31496062992125984" right="0.39370078740157483" top="0.78" bottom="0.8" header="0.35433070866141736" footer="0.35433070866141736"/>
  <pageSetup paperSize="9" scale="94" orientation="landscape" horizontalDpi="240" verticalDpi="4294967292" r:id="rId1"/>
  <headerFooter alignWithMargins="0">
    <oddHeader>&amp;C&amp;"Trebuchet MS,Normal"&amp;14&amp;U&amp;A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Button 1">
              <controlPr defaultSize="0" print="0" autoFill="0" autoPict="0" macro="[0]!Inicio">
                <anchor moveWithCells="1" sizeWithCells="1">
                  <from>
                    <xdr:col>0</xdr:col>
                    <xdr:colOff>152400</xdr:colOff>
                    <xdr:row>0</xdr:row>
                    <xdr:rowOff>28575</xdr:rowOff>
                  </from>
                  <to>
                    <xdr:col>2</xdr:col>
                    <xdr:colOff>942975</xdr:colOff>
                    <xdr:row>0</xdr:row>
                    <xdr:rowOff>333375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/>
  </sheetPr>
  <dimension ref="A1:O221"/>
  <sheetViews>
    <sheetView showGridLines="0" showZeros="0" topLeftCell="A3" zoomScale="104" zoomScaleNormal="104" workbookViewId="0">
      <pane ySplit="2" topLeftCell="A5" activePane="bottomLeft" state="frozen"/>
      <selection activeCell="A3" sqref="A3"/>
      <selection pane="bottomLeft" activeCell="G28" sqref="G28"/>
    </sheetView>
  </sheetViews>
  <sheetFormatPr baseColWidth="10" defaultColWidth="11.25" defaultRowHeight="15"/>
  <cols>
    <col min="1" max="1" width="33.75" style="364" customWidth="1"/>
    <col min="2" max="3" width="8.25" style="364" bestFit="1" customWidth="1"/>
    <col min="4" max="5" width="9.75" style="364" bestFit="1" customWidth="1"/>
    <col min="6" max="7" width="9.5" style="364" bestFit="1" customWidth="1"/>
    <col min="8" max="8" width="7.75" style="364" bestFit="1" customWidth="1"/>
    <col min="9" max="9" width="3.25" style="364" bestFit="1" customWidth="1"/>
    <col min="10" max="10" width="8.375" style="364" customWidth="1"/>
    <col min="11" max="11" width="3.25" style="364" bestFit="1" customWidth="1"/>
    <col min="12" max="12" width="9.75" style="364" bestFit="1" customWidth="1"/>
    <col min="13" max="13" width="9.625" style="364" customWidth="1"/>
    <col min="14" max="14" width="9.375" style="364" customWidth="1"/>
    <col min="15" max="15" width="10.75" style="364" customWidth="1"/>
    <col min="16" max="16384" width="11.25" style="364"/>
  </cols>
  <sheetData>
    <row r="1" spans="1:15" s="363" customFormat="1" ht="24" customHeight="1">
      <c r="A1" s="360" t="s">
        <v>128</v>
      </c>
      <c r="B1" s="360"/>
      <c r="C1" s="360"/>
      <c r="D1" s="360"/>
      <c r="E1" s="360"/>
      <c r="F1" s="361"/>
      <c r="G1" s="361"/>
      <c r="H1" s="361"/>
      <c r="I1" s="361"/>
      <c r="J1" s="361"/>
      <c r="K1" s="361"/>
      <c r="L1" s="361"/>
      <c r="M1" s="361"/>
      <c r="N1" s="361"/>
      <c r="O1" s="362"/>
    </row>
    <row r="2" spans="1:15" ht="7.5" customHeight="1">
      <c r="O2" s="365"/>
    </row>
    <row r="3" spans="1:15" s="369" customFormat="1">
      <c r="A3" s="1081" t="s">
        <v>102</v>
      </c>
      <c r="B3" s="1083" t="s">
        <v>74</v>
      </c>
      <c r="C3" s="1083" t="s">
        <v>103</v>
      </c>
      <c r="D3" s="366" t="s">
        <v>104</v>
      </c>
      <c r="E3" s="367"/>
      <c r="F3" s="368" t="s">
        <v>105</v>
      </c>
      <c r="G3" s="368"/>
      <c r="H3" s="366" t="s">
        <v>106</v>
      </c>
      <c r="I3" s="368"/>
      <c r="J3" s="367"/>
      <c r="K3" s="368"/>
      <c r="L3" s="366" t="s">
        <v>107</v>
      </c>
      <c r="M3" s="367"/>
      <c r="N3" s="366" t="s">
        <v>108</v>
      </c>
      <c r="O3" s="367"/>
    </row>
    <row r="4" spans="1:15" s="369" customFormat="1">
      <c r="A4" s="1082"/>
      <c r="B4" s="1084"/>
      <c r="C4" s="1084"/>
      <c r="D4" s="370" t="s">
        <v>168</v>
      </c>
      <c r="E4" s="370" t="s">
        <v>169</v>
      </c>
      <c r="F4" s="370" t="s">
        <v>109</v>
      </c>
      <c r="G4" s="370" t="s">
        <v>110</v>
      </c>
      <c r="H4" s="366" t="s">
        <v>109</v>
      </c>
      <c r="I4" s="367"/>
      <c r="J4" s="366" t="s">
        <v>110</v>
      </c>
      <c r="K4" s="367"/>
      <c r="L4" s="370" t="s">
        <v>111</v>
      </c>
      <c r="M4" s="370" t="s">
        <v>112</v>
      </c>
      <c r="N4" s="370" t="s">
        <v>113</v>
      </c>
      <c r="O4" s="370" t="s">
        <v>112</v>
      </c>
    </row>
    <row r="5" spans="1:15">
      <c r="A5" s="371" t="s">
        <v>69</v>
      </c>
      <c r="B5" s="372"/>
      <c r="C5" s="373"/>
      <c r="D5" s="373"/>
      <c r="E5" s="373"/>
      <c r="F5" s="373"/>
      <c r="G5" s="373"/>
      <c r="H5" s="374"/>
      <c r="I5" s="373"/>
      <c r="J5" s="374"/>
      <c r="K5" s="373"/>
      <c r="L5" s="373"/>
      <c r="M5" s="373"/>
      <c r="N5" s="373"/>
      <c r="O5" s="373"/>
    </row>
    <row r="6" spans="1:15">
      <c r="A6" s="375" t="s">
        <v>166</v>
      </c>
      <c r="B6" s="376">
        <f>Balances!F4+Balances!F6</f>
        <v>0</v>
      </c>
      <c r="C6" s="376">
        <f>Balances!D4+Balances!D6</f>
        <v>0</v>
      </c>
      <c r="D6" s="373">
        <f t="shared" ref="D6:D14" si="0">IF((B6-C6)&gt;0,B6-C6,0)</f>
        <v>0</v>
      </c>
      <c r="E6" s="373">
        <f t="shared" ref="E6:E14" si="1">IF((B6-C6)&lt;0,C6-B6,0)</f>
        <v>0</v>
      </c>
      <c r="F6" s="373"/>
      <c r="G6" s="373">
        <f>F34</f>
        <v>0</v>
      </c>
      <c r="H6" s="374"/>
      <c r="I6" s="373"/>
      <c r="J6" s="374"/>
      <c r="K6" s="373"/>
      <c r="M6" s="375"/>
      <c r="N6" s="373">
        <f>IF((D6-E6+F6-G6+H6-J6)&gt;0,D6-E6+F6-G6+H6-J6,0)</f>
        <v>0</v>
      </c>
      <c r="O6" s="373">
        <f>IF((D6-E6+F6-G6+H6-J6)&lt;0,-(D6-E6+F6-G6+H6-J6),0)</f>
        <v>0</v>
      </c>
    </row>
    <row r="7" spans="1:15">
      <c r="A7" s="375" t="s">
        <v>114</v>
      </c>
      <c r="B7" s="376">
        <f>Balances!F5+Balances!F7</f>
        <v>0</v>
      </c>
      <c r="C7" s="376">
        <f>Balances!D7+Balances!D5</f>
        <v>0</v>
      </c>
      <c r="D7" s="373">
        <f t="shared" si="0"/>
        <v>0</v>
      </c>
      <c r="E7" s="373">
        <f t="shared" si="1"/>
        <v>0</v>
      </c>
      <c r="F7" s="373">
        <f>G39</f>
        <v>0</v>
      </c>
      <c r="G7" s="373"/>
      <c r="H7" s="374"/>
      <c r="I7" s="373"/>
      <c r="J7" s="374"/>
      <c r="K7" s="373"/>
      <c r="M7" s="375"/>
      <c r="N7" s="373">
        <f>IF((D7-E7+F7-G7+H7-J7)&gt;0,D7-E7+F7-G7+H7-J7,0)</f>
        <v>0</v>
      </c>
      <c r="O7" s="373">
        <f>IF((D7-E7+F7-G7+H7-J7)&lt;0,-(D7-E7+F7-G7+H7-J7),0)</f>
        <v>0</v>
      </c>
    </row>
    <row r="8" spans="1:15">
      <c r="A8" s="375" t="s">
        <v>167</v>
      </c>
      <c r="B8" s="376">
        <f>Balances!F8</f>
        <v>0</v>
      </c>
      <c r="C8" s="376">
        <f>Balances!D8</f>
        <v>0</v>
      </c>
      <c r="D8" s="373">
        <f>IF((B8-C8)&gt;0,B8-C8,0)</f>
        <v>0</v>
      </c>
      <c r="E8" s="373">
        <f>IF((B8-C8)&lt;0,C8-B8,0)</f>
        <v>0</v>
      </c>
      <c r="F8" s="373"/>
      <c r="G8" s="373"/>
      <c r="H8" s="374"/>
      <c r="I8" s="373"/>
      <c r="J8" s="374"/>
      <c r="K8" s="373"/>
      <c r="M8" s="375"/>
      <c r="N8" s="373">
        <f>IF((D8-E8+F8-G8+H8-J8)&gt;0,D8-E8+F8-G8+H8-J8,0)</f>
        <v>0</v>
      </c>
      <c r="O8" s="373">
        <f>IF((D8-E8+F8-G8+H8-J8)&lt;0,-(D8-E8+F8-G8+H8-J8),0)</f>
        <v>0</v>
      </c>
    </row>
    <row r="9" spans="1:15">
      <c r="A9" s="229" t="s">
        <v>409</v>
      </c>
      <c r="B9" s="376">
        <f>Balances!F9</f>
        <v>0</v>
      </c>
      <c r="C9" s="376">
        <f>Balances!D9</f>
        <v>0</v>
      </c>
      <c r="D9" s="373"/>
      <c r="E9" s="373"/>
      <c r="F9" s="373"/>
      <c r="G9" s="373"/>
      <c r="H9" s="374"/>
      <c r="I9" s="373"/>
      <c r="J9" s="374"/>
      <c r="K9" s="373"/>
      <c r="L9" s="375"/>
      <c r="M9" s="654"/>
      <c r="N9" s="373"/>
      <c r="O9" s="373"/>
    </row>
    <row r="10" spans="1:15">
      <c r="A10" s="375" t="s">
        <v>319</v>
      </c>
      <c r="B10" s="376">
        <f>Balances!F11</f>
        <v>0</v>
      </c>
      <c r="C10" s="376">
        <f>Balances!D11</f>
        <v>0</v>
      </c>
      <c r="D10" s="373">
        <f>IF((B10-C10)&gt;0,B10-C10,0)</f>
        <v>0</v>
      </c>
      <c r="E10" s="373">
        <f>IF((B10-C10)&lt;0,C10-B10,0)</f>
        <v>0</v>
      </c>
      <c r="F10" s="373">
        <f>E10</f>
        <v>0</v>
      </c>
      <c r="G10" s="373">
        <f>D10</f>
        <v>0</v>
      </c>
      <c r="H10" s="374"/>
      <c r="I10" s="373"/>
      <c r="J10" s="374"/>
      <c r="K10" s="373"/>
      <c r="L10" s="373">
        <f>IF((D10-E10+F10-G10+H10-J10)&gt;0,D10-E10+F10-G10+H10-J10,0)</f>
        <v>0</v>
      </c>
      <c r="M10" s="373">
        <f>IF((D10-E10+F10-G10+H10-J10)&lt;0,-(D10-E10+F10-G10+H10-J10),0)</f>
        <v>0</v>
      </c>
      <c r="N10" s="373"/>
      <c r="O10" s="373"/>
    </row>
    <row r="11" spans="1:15">
      <c r="A11" s="375" t="s">
        <v>52</v>
      </c>
      <c r="B11" s="376">
        <f>Balances!F12</f>
        <v>0</v>
      </c>
      <c r="C11" s="376">
        <f>Balances!D12</f>
        <v>0</v>
      </c>
      <c r="D11" s="373">
        <f t="shared" si="0"/>
        <v>0</v>
      </c>
      <c r="E11" s="373">
        <f t="shared" si="1"/>
        <v>0</v>
      </c>
      <c r="F11" s="373"/>
      <c r="G11" s="373"/>
      <c r="H11" s="374"/>
      <c r="I11" s="373"/>
      <c r="J11" s="374">
        <f>H31</f>
        <v>0</v>
      </c>
      <c r="K11" s="377">
        <v>-1</v>
      </c>
      <c r="L11" s="373">
        <f>IF((D11-E11+F11-G11+H11-J11)&gt;0,D11-E11+F11-G11+H11-J11,0)</f>
        <v>0</v>
      </c>
      <c r="M11" s="373">
        <f>IF((D11-E11+F11-G11+H11-J11)&lt;0,-(D11-E11+F11-G11+H11-J11),0)</f>
        <v>0</v>
      </c>
      <c r="N11" s="373"/>
      <c r="O11" s="373"/>
    </row>
    <row r="12" spans="1:15">
      <c r="A12" s="171" t="s">
        <v>240</v>
      </c>
      <c r="B12" s="376">
        <f>Circulantes!H25</f>
        <v>0</v>
      </c>
      <c r="C12" s="376">
        <f>Inversiones!G27</f>
        <v>0</v>
      </c>
      <c r="D12" s="373">
        <f>IF((B12-C12)&gt;0,B12-C12,0)</f>
        <v>0</v>
      </c>
      <c r="E12" s="373">
        <f>IF((B12-C12)&lt;0,C12-B12,0)</f>
        <v>0</v>
      </c>
      <c r="F12" s="373">
        <f>E12</f>
        <v>0</v>
      </c>
      <c r="G12" s="373">
        <f>D12</f>
        <v>0</v>
      </c>
      <c r="H12" s="374"/>
      <c r="I12" s="373"/>
      <c r="J12" s="374"/>
      <c r="K12" s="377"/>
      <c r="L12" s="373">
        <f>IF((D12-E12+F12-G12+H12-J12)&gt;0,D12-E12+F12-G12+H12-J12,0)</f>
        <v>0</v>
      </c>
      <c r="M12" s="373">
        <f>IF((D12-E12+F12-G12+H12-J12)&lt;0,-(D12-E12+F12-G12+H12-J12),0)</f>
        <v>0</v>
      </c>
      <c r="N12" s="373"/>
      <c r="O12" s="373"/>
    </row>
    <row r="13" spans="1:15">
      <c r="A13" s="375" t="s">
        <v>173</v>
      </c>
      <c r="B13" s="376">
        <f>Circulantes!H26</f>
        <v>0</v>
      </c>
      <c r="C13" s="376"/>
      <c r="D13" s="373">
        <f>IF((B13-C13)&gt;0,B13-C13,0)</f>
        <v>0</v>
      </c>
      <c r="E13" s="373">
        <f>IF((B13-C13)&lt;0,C13-B13,0)</f>
        <v>0</v>
      </c>
      <c r="F13" s="373"/>
      <c r="G13" s="373"/>
      <c r="H13" s="374"/>
      <c r="I13" s="373"/>
      <c r="J13" s="374"/>
      <c r="K13" s="377"/>
      <c r="L13" s="373">
        <f>IF((D13-E13+F13-G13+H13-J13)&gt;0,D13-E13+F13-G13+H13-J13,0)</f>
        <v>0</v>
      </c>
      <c r="M13" s="373">
        <f>IF((D13-E13+F13-G13+H13-J13)&lt;0,-(D13-E13+F13-G13+H13-J13),0)</f>
        <v>0</v>
      </c>
      <c r="N13" s="373"/>
      <c r="O13" s="373"/>
    </row>
    <row r="14" spans="1:15">
      <c r="A14" s="378" t="s">
        <v>53</v>
      </c>
      <c r="B14" s="379">
        <f>Balances!F14</f>
        <v>0</v>
      </c>
      <c r="C14" s="379">
        <f>Balances!D14</f>
        <v>0</v>
      </c>
      <c r="D14" s="380">
        <f t="shared" si="0"/>
        <v>0</v>
      </c>
      <c r="E14" s="380">
        <f t="shared" si="1"/>
        <v>0</v>
      </c>
      <c r="F14" s="381"/>
      <c r="G14" s="381"/>
      <c r="H14" s="382"/>
      <c r="I14" s="381"/>
      <c r="J14" s="382"/>
      <c r="K14" s="381"/>
      <c r="L14" s="379">
        <f>IF((SUM(L6:L13)+SUM(L15:L44)-SUM(M15:M44)-SUM(M6:M13))&lt;0,-(SUM(L6:L13)+SUM(L15:L44)-SUM(M15:M44)-SUM(M6:M13)),0)</f>
        <v>0</v>
      </c>
      <c r="M14" s="379">
        <f>IF((SUM(L6:L13)+SUM(L15:L44)-SUM(M15:M44)-SUM(M6:M13))&gt;0,SUM(L6:L13)+SUM(L15:L44)-SUM(M15:M44)-SUM(M6:M13),0)</f>
        <v>0</v>
      </c>
      <c r="N14" s="379">
        <f>IF((SUM(N6:N13)+SUM(N15:N44)-SUM(O15:O44)-SUM(O6:O13))&lt;0,-(SUM(N6:N13)+SUM(N15:N44)-SUM(O15:O44)-SUM(O6:O13)),0)</f>
        <v>0</v>
      </c>
      <c r="O14" s="379">
        <f>IF((SUM(N6:N13)+SUM(N15:N44)-SUM(O15:O44)-SUM(O6:O13))&gt;0,SUM(N6:N13)+SUM(N15:N44)-SUM(O15:O44)-SUM(O6:O13),0)</f>
        <v>0</v>
      </c>
    </row>
    <row r="15" spans="1:15">
      <c r="A15" s="371" t="s">
        <v>71</v>
      </c>
      <c r="B15" s="373"/>
      <c r="C15" s="373"/>
      <c r="D15" s="373"/>
      <c r="E15" s="373"/>
      <c r="F15" s="373"/>
      <c r="G15" s="373"/>
      <c r="H15" s="374"/>
      <c r="I15" s="373"/>
      <c r="J15" s="374"/>
      <c r="K15" s="373"/>
      <c r="L15" s="373">
        <f>IF((D15-E15+F15-G15+H15-J15)&gt;0,D15-E15+F15-G15+H15-J15,0)</f>
        <v>0</v>
      </c>
      <c r="M15" s="373">
        <f>IF((D15-E15+F15-G15+H15-J15)&lt;0,-(D15-E15+F15-G15+H15-J15),0)</f>
        <v>0</v>
      </c>
      <c r="N15" s="373"/>
      <c r="O15" s="373"/>
    </row>
    <row r="16" spans="1:15">
      <c r="A16" s="375" t="s">
        <v>65</v>
      </c>
      <c r="B16" s="373">
        <f>Balances!F17</f>
        <v>0</v>
      </c>
      <c r="C16" s="373">
        <f>Balances!D17</f>
        <v>0</v>
      </c>
      <c r="D16" s="373">
        <f t="shared" ref="D16:D25" si="2">IF((B16-C16)&lt;0,C16-B16,0)</f>
        <v>0</v>
      </c>
      <c r="E16" s="373">
        <f t="shared" ref="E16:E25" si="3">IF((B16-C16)&gt;0,B16-C16,0)</f>
        <v>0</v>
      </c>
      <c r="F16" s="373"/>
      <c r="G16" s="373"/>
      <c r="H16" s="374"/>
      <c r="I16" s="373"/>
      <c r="J16" s="374"/>
      <c r="K16" s="373"/>
      <c r="M16" s="375"/>
      <c r="N16" s="373">
        <f t="shared" ref="N16:N24" si="4">IF((D16-E16+F16-G16+H16-J16)&gt;0,D16-E16+F16-G16+H16-J16,0)</f>
        <v>0</v>
      </c>
      <c r="O16" s="373">
        <f t="shared" ref="O16:O24" si="5">IF((D16-E16+F16-G16+H16-J16)&lt;0,-(D16-E16+F16-G16+H16-J16),0)</f>
        <v>0</v>
      </c>
    </row>
    <row r="17" spans="1:15">
      <c r="A17" s="375" t="s">
        <v>264</v>
      </c>
      <c r="B17" s="373">
        <f>Balances!F18</f>
        <v>0</v>
      </c>
      <c r="C17" s="373">
        <f>Balances!D18</f>
        <v>0</v>
      </c>
      <c r="D17" s="373">
        <f>IF((B17-C17)&lt;0,C17-B17,0)</f>
        <v>0</v>
      </c>
      <c r="E17" s="373">
        <f>IF((B17-C17)&gt;0,B17-C17,0)</f>
        <v>0</v>
      </c>
      <c r="F17" s="373"/>
      <c r="G17" s="373"/>
      <c r="H17" s="374"/>
      <c r="I17" s="373"/>
      <c r="J17" s="374"/>
      <c r="K17" s="373"/>
      <c r="M17" s="375"/>
      <c r="N17" s="373">
        <f t="shared" si="4"/>
        <v>0</v>
      </c>
      <c r="O17" s="373">
        <f t="shared" si="5"/>
        <v>0</v>
      </c>
    </row>
    <row r="18" spans="1:15">
      <c r="A18" s="375" t="s">
        <v>73</v>
      </c>
      <c r="B18" s="373">
        <f>Balances!F19</f>
        <v>0</v>
      </c>
      <c r="C18" s="373">
        <f>Balances!D19</f>
        <v>0</v>
      </c>
      <c r="D18" s="373">
        <f>IF((B18-C18)&lt;0,C18-B18,0)</f>
        <v>0</v>
      </c>
      <c r="E18" s="373">
        <f>IF((B18-C18)&gt;0,B18-C18,0)</f>
        <v>0</v>
      </c>
      <c r="F18" s="373"/>
      <c r="G18" s="373">
        <f>D18</f>
        <v>0</v>
      </c>
      <c r="H18" s="374"/>
      <c r="I18" s="373"/>
      <c r="J18" s="374"/>
      <c r="K18" s="373"/>
      <c r="M18" s="375"/>
      <c r="N18" s="373">
        <f t="shared" si="4"/>
        <v>0</v>
      </c>
      <c r="O18" s="373">
        <f t="shared" si="5"/>
        <v>0</v>
      </c>
    </row>
    <row r="19" spans="1:15">
      <c r="A19" s="375" t="s">
        <v>448</v>
      </c>
      <c r="B19" s="373">
        <f>Balances!F20</f>
        <v>0</v>
      </c>
      <c r="C19" s="373">
        <f>Balances!D20</f>
        <v>0</v>
      </c>
      <c r="D19" s="373">
        <f>IF((B19-C19)&lt;0,C19-B19,0)</f>
        <v>0</v>
      </c>
      <c r="E19" s="373">
        <f>IF((B19-C19)&gt;0,B19-C19,0)</f>
        <v>0</v>
      </c>
      <c r="F19" s="373">
        <f>E19</f>
        <v>0</v>
      </c>
      <c r="G19" s="373">
        <f>D19</f>
        <v>0</v>
      </c>
      <c r="H19" s="374"/>
      <c r="I19" s="373"/>
      <c r="J19" s="374"/>
      <c r="K19" s="373"/>
      <c r="M19" s="375"/>
      <c r="N19" s="373">
        <f>IF((D19-E19+F19-G19+H19-J19)&gt;0,D19-E19+F19-G19+H19-J19,0)</f>
        <v>0</v>
      </c>
      <c r="O19" s="373">
        <f>IF((D19-E19+F19-G19+H19-J19)&lt;0,-(D19-E19+F19-G19+H19-J19),0)</f>
        <v>0</v>
      </c>
    </row>
    <row r="20" spans="1:15">
      <c r="A20" s="375" t="s">
        <v>450</v>
      </c>
      <c r="B20" s="373">
        <f>Balances!F21</f>
        <v>0</v>
      </c>
      <c r="C20" s="373">
        <f>Balances!D21</f>
        <v>0</v>
      </c>
      <c r="D20" s="373">
        <f t="shared" si="2"/>
        <v>0</v>
      </c>
      <c r="E20" s="373">
        <f t="shared" si="3"/>
        <v>0</v>
      </c>
      <c r="F20" s="373">
        <f>G44+G19</f>
        <v>0</v>
      </c>
      <c r="G20" s="373">
        <f>F44+F19</f>
        <v>0</v>
      </c>
      <c r="H20" s="374"/>
      <c r="I20" s="373"/>
      <c r="J20" s="374"/>
      <c r="K20" s="373"/>
      <c r="M20" s="375"/>
      <c r="N20" s="373">
        <f t="shared" si="4"/>
        <v>0</v>
      </c>
      <c r="O20" s="373">
        <f t="shared" si="5"/>
        <v>0</v>
      </c>
    </row>
    <row r="21" spans="1:15">
      <c r="A21" s="375" t="s">
        <v>449</v>
      </c>
      <c r="B21" s="373">
        <f>Balances!F22</f>
        <v>0</v>
      </c>
      <c r="C21" s="373">
        <f>Balances!D22</f>
        <v>0</v>
      </c>
      <c r="D21" s="373">
        <f>IF((B21-C21)&lt;0,C21-B21,0)</f>
        <v>0</v>
      </c>
      <c r="E21" s="373">
        <f>IF((B21-C21)&gt;0,B21-C21,0)</f>
        <v>0</v>
      </c>
      <c r="F21" s="373"/>
      <c r="G21" s="373"/>
      <c r="H21" s="374"/>
      <c r="I21" s="373"/>
      <c r="J21" s="374"/>
      <c r="K21" s="373"/>
      <c r="M21" s="375"/>
      <c r="N21" s="373">
        <f>IF((D21-E21+F21-G21+H21-J21)&gt;0,D21-E21+F21-G21+H21-J21,0)</f>
        <v>0</v>
      </c>
      <c r="O21" s="373">
        <f>IF((D21-E21+F21-G21+H21-J21)&lt;0,-(D21-E21+F21-G21+H21-J21),0)</f>
        <v>0</v>
      </c>
    </row>
    <row r="22" spans="1:15">
      <c r="A22" s="375" t="s">
        <v>153</v>
      </c>
      <c r="B22" s="373">
        <f>Balances!F23</f>
        <v>0</v>
      </c>
      <c r="C22" s="373">
        <f>Balances!D23</f>
        <v>0</v>
      </c>
      <c r="D22" s="373">
        <f t="shared" si="2"/>
        <v>0</v>
      </c>
      <c r="E22" s="373">
        <f t="shared" si="3"/>
        <v>0</v>
      </c>
      <c r="F22" s="373"/>
      <c r="G22" s="373">
        <f>F35</f>
        <v>0</v>
      </c>
      <c r="H22" s="374"/>
      <c r="I22" s="373"/>
      <c r="J22" s="374"/>
      <c r="K22" s="373"/>
      <c r="M22" s="375"/>
      <c r="N22" s="373">
        <f t="shared" si="4"/>
        <v>0</v>
      </c>
      <c r="O22" s="373">
        <f t="shared" si="5"/>
        <v>0</v>
      </c>
    </row>
    <row r="23" spans="1:15">
      <c r="A23" s="375" t="s">
        <v>271</v>
      </c>
      <c r="B23" s="373">
        <f>Balances!F25</f>
        <v>0</v>
      </c>
      <c r="C23" s="373">
        <f>Balances!D25</f>
        <v>0</v>
      </c>
      <c r="D23" s="373">
        <f t="shared" si="2"/>
        <v>0</v>
      </c>
      <c r="E23" s="373">
        <f t="shared" si="3"/>
        <v>0</v>
      </c>
      <c r="F23" s="373"/>
      <c r="G23" s="373"/>
      <c r="H23" s="374"/>
      <c r="I23" s="373"/>
      <c r="J23" s="374"/>
      <c r="K23" s="373"/>
      <c r="M23" s="375"/>
      <c r="N23" s="373">
        <f t="shared" si="4"/>
        <v>0</v>
      </c>
      <c r="O23" s="373">
        <f t="shared" si="5"/>
        <v>0</v>
      </c>
    </row>
    <row r="24" spans="1:15">
      <c r="A24" s="375" t="s">
        <v>272</v>
      </c>
      <c r="B24" s="373">
        <f>Balances!F26</f>
        <v>0</v>
      </c>
      <c r="C24" s="373">
        <f>Balances!D26</f>
        <v>0</v>
      </c>
      <c r="D24" s="373">
        <f>IF((B24-C24)&lt;0,C24-B24,0)</f>
        <v>0</v>
      </c>
      <c r="E24" s="373">
        <f>IF((B24-C24)&gt;0,B24-C24,0)</f>
        <v>0</v>
      </c>
      <c r="F24" s="373"/>
      <c r="G24" s="373"/>
      <c r="H24" s="374"/>
      <c r="I24" s="373"/>
      <c r="J24" s="374"/>
      <c r="K24" s="373"/>
      <c r="M24" s="375"/>
      <c r="N24" s="373">
        <f t="shared" si="4"/>
        <v>0</v>
      </c>
      <c r="O24" s="373">
        <f t="shared" si="5"/>
        <v>0</v>
      </c>
    </row>
    <row r="25" spans="1:15">
      <c r="A25" s="375" t="s">
        <v>329</v>
      </c>
      <c r="B25" s="373">
        <f>Balances!F28</f>
        <v>0</v>
      </c>
      <c r="C25" s="373">
        <f>Balances!D28</f>
        <v>0</v>
      </c>
      <c r="D25" s="373">
        <f t="shared" si="2"/>
        <v>0</v>
      </c>
      <c r="E25" s="373">
        <f t="shared" si="3"/>
        <v>0</v>
      </c>
      <c r="F25" s="373"/>
      <c r="G25" s="373"/>
      <c r="H25" s="374"/>
      <c r="I25" s="373"/>
      <c r="J25" s="374"/>
      <c r="K25" s="373"/>
      <c r="L25" s="373">
        <f>IF((D25-E25+F25-G25+H25-J25)&gt;0,D25-E25+F25-G25+H25-J25,0)</f>
        <v>0</v>
      </c>
      <c r="M25" s="373">
        <f>IF((D25-E25+F25-G25+H25-J25)&lt;0,-(D25-E25+F25-G25+H25-J25),0)</f>
        <v>0</v>
      </c>
      <c r="N25" s="373"/>
      <c r="O25" s="373"/>
    </row>
    <row r="26" spans="1:15">
      <c r="A26" s="376" t="str">
        <f>Balances!C29</f>
        <v>Acreedores comerciales</v>
      </c>
      <c r="B26" s="373">
        <f>Balances!F29</f>
        <v>0</v>
      </c>
      <c r="C26" s="373">
        <f>Balances!D29</f>
        <v>0</v>
      </c>
      <c r="D26" s="373">
        <f>IF((B26-C26)&lt;0,C26-B26,0)</f>
        <v>0</v>
      </c>
      <c r="E26" s="373">
        <f>IF((B26-C26)&gt;0,B26-C26,0)</f>
        <v>0</v>
      </c>
      <c r="F26" s="373"/>
      <c r="G26" s="373"/>
      <c r="H26" s="374">
        <f>J37</f>
        <v>0</v>
      </c>
      <c r="I26" s="383">
        <v>-2</v>
      </c>
      <c r="J26" s="374"/>
      <c r="K26" s="373"/>
      <c r="L26" s="373">
        <f>IF((D26-E26+F26-G26+H26-J26)&gt;0,D26-E26+F26-G26+H26-J26,0)</f>
        <v>0</v>
      </c>
      <c r="M26" s="373">
        <f>IF((D26-E26+F26-G26+H26-J26)&lt;0,-(D26-E26+F26-G26+H26-J26),0)</f>
        <v>0</v>
      </c>
      <c r="N26" s="373"/>
      <c r="O26" s="373"/>
    </row>
    <row r="27" spans="1:15">
      <c r="A27" s="376" t="str">
        <f>Balances!C30</f>
        <v>Dividendos a pagar</v>
      </c>
      <c r="B27" s="373">
        <f>Balances!F30</f>
        <v>0</v>
      </c>
      <c r="C27" s="373">
        <f>Balances!D30</f>
        <v>0</v>
      </c>
      <c r="D27" s="373">
        <f>IF((B27-C27)&lt;0,C27-B27,0)</f>
        <v>0</v>
      </c>
      <c r="E27" s="373">
        <f>IF((B27-C27)&gt;0,B27-C27,0)</f>
        <v>0</v>
      </c>
      <c r="F27" s="373"/>
      <c r="G27" s="373"/>
      <c r="H27" s="374">
        <f>J43</f>
        <v>0</v>
      </c>
      <c r="I27" s="383">
        <f>K43</f>
        <v>-5</v>
      </c>
      <c r="J27" s="374"/>
      <c r="K27" s="373"/>
      <c r="L27" s="373"/>
      <c r="M27" s="373"/>
      <c r="N27" s="373">
        <f>IF((D27-E27+F27-G27+H27-J27)&gt;0,D27-E27+F27-G27+H27-J27,0)</f>
        <v>0</v>
      </c>
      <c r="O27" s="373">
        <f>IF((D27-E27+F27-G27+H27-J27)&lt;0,-(D27-E27+F27-G27+H27-J27),0)</f>
        <v>0</v>
      </c>
    </row>
    <row r="28" spans="1:15">
      <c r="A28" s="376" t="str">
        <f>Balances!C31</f>
        <v>H.P. acreedora por distintos conceptos</v>
      </c>
      <c r="B28" s="373">
        <f>Balances!F31</f>
        <v>0</v>
      </c>
      <c r="C28" s="373">
        <f>Balances!D31</f>
        <v>0</v>
      </c>
      <c r="D28" s="373">
        <f>IF((B28-C28)&lt;0,C28-B28,0)</f>
        <v>0</v>
      </c>
      <c r="E28" s="373">
        <f>IF((B28-C28)&gt;0,B28-C28,0)</f>
        <v>0</v>
      </c>
      <c r="F28" s="373">
        <f>G12</f>
        <v>0</v>
      </c>
      <c r="G28" s="373">
        <f>F12</f>
        <v>0</v>
      </c>
      <c r="H28" s="374">
        <f>Circulantes!F35+J42</f>
        <v>0</v>
      </c>
      <c r="I28" s="383">
        <v>-4</v>
      </c>
      <c r="J28" s="374"/>
      <c r="K28" s="373"/>
      <c r="L28" s="373">
        <f>IF((D28-E28+F28-G28+H28-J28)&gt;0,D28-E28+F28-G28+H28-J28,0)</f>
        <v>0</v>
      </c>
      <c r="M28" s="373">
        <f>IF((D28-E28+F28-G28+H28-J28)&lt;0,-(D28-E28+F28-G28+H28-J28),0)</f>
        <v>0</v>
      </c>
      <c r="N28" s="373"/>
      <c r="O28" s="373"/>
    </row>
    <row r="29" spans="1:15">
      <c r="A29" s="376" t="str">
        <f>Balances!C32</f>
        <v>Organismos de la S.S. acreedores</v>
      </c>
      <c r="B29" s="373">
        <f>Balances!F32</f>
        <v>0</v>
      </c>
      <c r="C29" s="373">
        <f>Balances!D32</f>
        <v>0</v>
      </c>
      <c r="D29" s="373">
        <f>IF((B29-C29)&lt;0,C29-B29,0)</f>
        <v>0</v>
      </c>
      <c r="E29" s="373">
        <f>IF((B29-C29)&gt;0,B29-C29,0)</f>
        <v>0</v>
      </c>
      <c r="F29" s="373"/>
      <c r="G29" s="373"/>
      <c r="H29" s="384">
        <f>Circulantes!F36</f>
        <v>0</v>
      </c>
      <c r="I29" s="383">
        <v>-3</v>
      </c>
      <c r="J29" s="374"/>
      <c r="K29" s="373"/>
      <c r="L29" s="373">
        <f>IF((D29-E29+F29-G29+H29-J29)&gt;0,D29-E29+F29-G29+H29-J29,0)</f>
        <v>0</v>
      </c>
      <c r="M29" s="373">
        <f>IF((D29-E29+F29-G29+H29-J29)&lt;0,-(D29-E29+F29-G29+H29-J29),0)</f>
        <v>0</v>
      </c>
      <c r="N29" s="373"/>
      <c r="O29" s="373"/>
    </row>
    <row r="30" spans="1:15">
      <c r="A30" s="385" t="str">
        <f>Balances!C33</f>
        <v>Otras cuentas a pagar no financieras</v>
      </c>
      <c r="B30" s="381">
        <f>Balances!F33</f>
        <v>0</v>
      </c>
      <c r="C30" s="381">
        <f>Balances!D33</f>
        <v>0</v>
      </c>
      <c r="D30" s="381">
        <f>IF((B30-C30)&lt;0,C30-B30,0)</f>
        <v>0</v>
      </c>
      <c r="E30" s="381">
        <f>IF((B30-C30)&gt;0,B30-C30,0)</f>
        <v>0</v>
      </c>
      <c r="F30" s="381"/>
      <c r="G30" s="381"/>
      <c r="H30" s="386"/>
      <c r="I30" s="387"/>
      <c r="J30" s="382"/>
      <c r="K30" s="381"/>
      <c r="L30" s="381">
        <f>IF((D30-E30+F30-G30+H30-J30)&gt;0,D30-E30+F30-G30+H30-J30,0)</f>
        <v>0</v>
      </c>
      <c r="M30" s="381">
        <f>IF((D30-E30+F30-G30+H30-J30)&lt;0,-(D30-E30+F30-G30+H30-J30),0)</f>
        <v>0</v>
      </c>
      <c r="N30" s="381"/>
      <c r="O30" s="381"/>
    </row>
    <row r="31" spans="1:15">
      <c r="A31" s="375" t="s">
        <v>115</v>
      </c>
      <c r="B31" s="373"/>
      <c r="C31" s="373"/>
      <c r="D31" s="373"/>
      <c r="E31" s="373">
        <f>Resultados!C5</f>
        <v>0</v>
      </c>
      <c r="F31" s="373"/>
      <c r="G31" s="373"/>
      <c r="H31" s="374">
        <f>E31</f>
        <v>0</v>
      </c>
      <c r="I31" s="377">
        <v>-1</v>
      </c>
      <c r="J31" s="374"/>
      <c r="K31" s="373"/>
      <c r="L31" s="373">
        <f t="shared" ref="L31:L39" si="6">IF((D31-E31+F31-G31+H31-J31)&gt;0,D31-E31+F31-G31+H31-J31,0)</f>
        <v>0</v>
      </c>
      <c r="M31" s="373">
        <f t="shared" ref="M31:M39" si="7">IF((D31-E31+F31-G31+H31-J31)&lt;0,-(D31-E31+F31-G31+H31-J31),0)</f>
        <v>0</v>
      </c>
      <c r="N31" s="373"/>
      <c r="O31" s="373"/>
    </row>
    <row r="32" spans="1:15">
      <c r="A32" s="375" t="s">
        <v>42</v>
      </c>
      <c r="B32" s="373"/>
      <c r="C32" s="373"/>
      <c r="D32" s="373"/>
      <c r="E32" s="373">
        <f>Resultados!C6</f>
        <v>0</v>
      </c>
      <c r="F32" s="373">
        <f>E32</f>
        <v>0</v>
      </c>
      <c r="G32" s="373"/>
      <c r="H32" s="374"/>
      <c r="I32" s="373"/>
      <c r="J32" s="374"/>
      <c r="K32" s="373"/>
      <c r="L32" s="373">
        <f t="shared" si="6"/>
        <v>0</v>
      </c>
      <c r="M32" s="373">
        <f t="shared" si="7"/>
        <v>0</v>
      </c>
      <c r="N32" s="373"/>
      <c r="O32" s="373"/>
    </row>
    <row r="33" spans="1:15" ht="16.5">
      <c r="A33" s="655" t="s">
        <v>298</v>
      </c>
      <c r="B33" s="373"/>
      <c r="C33" s="373"/>
      <c r="D33" s="373"/>
      <c r="E33" s="373">
        <f>Resultados!C7</f>
        <v>0</v>
      </c>
      <c r="F33" s="373"/>
      <c r="G33" s="373">
        <f>D33</f>
        <v>0</v>
      </c>
      <c r="H33" s="374"/>
      <c r="I33" s="373"/>
      <c r="J33" s="374"/>
      <c r="K33" s="373"/>
      <c r="L33" s="373">
        <f t="shared" si="6"/>
        <v>0</v>
      </c>
      <c r="M33" s="373">
        <f t="shared" si="7"/>
        <v>0</v>
      </c>
      <c r="N33" s="373"/>
      <c r="O33" s="373"/>
    </row>
    <row r="34" spans="1:15" ht="16.5">
      <c r="A34" s="388" t="s">
        <v>235</v>
      </c>
      <c r="B34" s="376"/>
      <c r="C34" s="373"/>
      <c r="D34" s="373"/>
      <c r="E34" s="373">
        <f>Resultados!C8+Resultados!C9</f>
        <v>0</v>
      </c>
      <c r="F34" s="373">
        <f>E34</f>
        <v>0</v>
      </c>
      <c r="G34" s="373"/>
      <c r="H34" s="374"/>
      <c r="I34" s="373"/>
      <c r="J34" s="374"/>
      <c r="K34" s="373"/>
      <c r="L34" s="373"/>
      <c r="M34" s="373"/>
      <c r="N34" s="373"/>
      <c r="O34" s="373"/>
    </row>
    <row r="35" spans="1:15" ht="16.5">
      <c r="A35" s="388" t="s">
        <v>245</v>
      </c>
      <c r="B35" s="376"/>
      <c r="C35" s="373"/>
      <c r="D35" s="373"/>
      <c r="E35" s="373">
        <f>Resultados!C10</f>
        <v>0</v>
      </c>
      <c r="F35" s="373">
        <f>E35</f>
        <v>0</v>
      </c>
      <c r="G35" s="373"/>
      <c r="H35" s="374"/>
      <c r="I35" s="373"/>
      <c r="J35" s="374"/>
      <c r="K35" s="373"/>
      <c r="L35" s="373"/>
      <c r="M35" s="373"/>
      <c r="N35" s="373"/>
      <c r="O35" s="373"/>
    </row>
    <row r="36" spans="1:15" ht="16.5">
      <c r="A36" s="388" t="s">
        <v>165</v>
      </c>
      <c r="B36" s="376"/>
      <c r="C36" s="373"/>
      <c r="D36" s="373"/>
      <c r="E36" s="373">
        <f>Resultados!C11</f>
        <v>0</v>
      </c>
      <c r="F36" s="373"/>
      <c r="G36" s="373"/>
      <c r="H36" s="374"/>
      <c r="I36" s="373"/>
      <c r="J36" s="374"/>
      <c r="K36" s="373"/>
      <c r="L36" s="373">
        <f>IF((D36-E36+F36-G36+H36-J36)&gt;0,D36-E36+F36-G36+H36-J36,0)</f>
        <v>0</v>
      </c>
      <c r="M36" s="373">
        <f>IF((D36-E36+F36-G36+H36-J36)&lt;0,-(D36-E36+F36-G36+H36-J36),0)</f>
        <v>0</v>
      </c>
      <c r="N36" s="373"/>
      <c r="O36" s="373"/>
    </row>
    <row r="37" spans="1:15">
      <c r="A37" s="375" t="s">
        <v>116</v>
      </c>
      <c r="B37" s="373"/>
      <c r="C37" s="373"/>
      <c r="D37" s="373">
        <f>-SUM(Resultados!D12:D13)</f>
        <v>0</v>
      </c>
      <c r="E37" s="373"/>
      <c r="F37" s="373"/>
      <c r="G37" s="373"/>
      <c r="H37" s="374"/>
      <c r="I37" s="373"/>
      <c r="J37" s="374">
        <f>D37</f>
        <v>0</v>
      </c>
      <c r="K37" s="377">
        <v>-2</v>
      </c>
      <c r="L37" s="373">
        <f t="shared" si="6"/>
        <v>0</v>
      </c>
      <c r="M37" s="373">
        <f t="shared" si="7"/>
        <v>0</v>
      </c>
      <c r="N37" s="373"/>
      <c r="O37" s="373"/>
    </row>
    <row r="38" spans="1:15">
      <c r="A38" s="375" t="s">
        <v>117</v>
      </c>
      <c r="B38" s="373"/>
      <c r="C38" s="373"/>
      <c r="D38" s="373">
        <f>'G. Fijos'!B17</f>
        <v>0</v>
      </c>
      <c r="E38" s="373"/>
      <c r="F38" s="373"/>
      <c r="G38" s="373"/>
      <c r="H38" s="374"/>
      <c r="I38" s="373"/>
      <c r="J38" s="374">
        <f>Circulantes!F35+H29</f>
        <v>0</v>
      </c>
      <c r="K38" s="377">
        <v>-3</v>
      </c>
      <c r="L38" s="373">
        <f t="shared" si="6"/>
        <v>0</v>
      </c>
      <c r="M38" s="373">
        <f t="shared" si="7"/>
        <v>0</v>
      </c>
      <c r="N38" s="373"/>
      <c r="O38" s="373"/>
    </row>
    <row r="39" spans="1:15">
      <c r="A39" s="375" t="s">
        <v>118</v>
      </c>
      <c r="B39" s="373"/>
      <c r="C39" s="373"/>
      <c r="D39" s="373">
        <f>'G. Fijos'!B18</f>
        <v>0</v>
      </c>
      <c r="E39" s="373"/>
      <c r="F39" s="373"/>
      <c r="G39" s="373">
        <f>D39</f>
        <v>0</v>
      </c>
      <c r="H39" s="374"/>
      <c r="I39" s="373"/>
      <c r="J39" s="374"/>
      <c r="K39" s="377"/>
      <c r="L39" s="373">
        <f t="shared" si="6"/>
        <v>0</v>
      </c>
      <c r="M39" s="373">
        <f t="shared" si="7"/>
        <v>0</v>
      </c>
      <c r="N39" s="373"/>
      <c r="O39" s="373"/>
    </row>
    <row r="40" spans="1:15">
      <c r="A40" s="375" t="s">
        <v>119</v>
      </c>
      <c r="B40" s="373"/>
      <c r="C40" s="373"/>
      <c r="D40" s="373">
        <f>'G. Fijos'!B5</f>
        <v>0</v>
      </c>
      <c r="E40" s="373"/>
      <c r="F40" s="373"/>
      <c r="G40" s="373"/>
      <c r="H40" s="374"/>
      <c r="I40" s="373"/>
      <c r="J40" s="374"/>
      <c r="K40" s="377"/>
      <c r="L40" s="373">
        <f>IF((D40-E40+F40-G40+H40-J40)&gt;0,D40-E40+F40-G40+H40-J40,0)</f>
        <v>0</v>
      </c>
      <c r="M40" s="373">
        <f>IF((D40-E40+F40-G40+H40-J40)&lt;0,-(D40-E40+F40-G40+H40-J40),0)</f>
        <v>0</v>
      </c>
      <c r="N40" s="373"/>
      <c r="O40" s="373"/>
    </row>
    <row r="41" spans="1:15">
      <c r="A41" s="375" t="s">
        <v>120</v>
      </c>
      <c r="B41" s="373"/>
      <c r="C41" s="373"/>
      <c r="D41" s="373">
        <f>'G. Fijos'!B21</f>
        <v>0</v>
      </c>
      <c r="E41" s="373"/>
      <c r="F41" s="373"/>
      <c r="G41" s="373"/>
      <c r="H41" s="374"/>
      <c r="I41" s="373"/>
      <c r="J41" s="374"/>
      <c r="K41" s="377"/>
      <c r="L41" s="373">
        <f>IF((D41-E41+F41-G41+H41-J41)&gt;0,D41-E41+F41-G41+H41-J41,0)</f>
        <v>0</v>
      </c>
      <c r="M41" s="373">
        <f>IF((D41-E41+F41-G41+H41-J41)&lt;0,-(D41-E41+F41-G41+H41-J41),0)</f>
        <v>0</v>
      </c>
      <c r="N41" s="373"/>
      <c r="O41" s="373"/>
    </row>
    <row r="42" spans="1:15">
      <c r="A42" s="375" t="s">
        <v>45</v>
      </c>
      <c r="B42" s="373"/>
      <c r="C42" s="373"/>
      <c r="D42" s="373">
        <f>-Resultados!D23</f>
        <v>0</v>
      </c>
      <c r="E42" s="373"/>
      <c r="F42" s="373"/>
      <c r="G42" s="373"/>
      <c r="H42" s="374"/>
      <c r="I42" s="373"/>
      <c r="J42" s="374">
        <f>D42</f>
        <v>0</v>
      </c>
      <c r="K42" s="377">
        <v>-4</v>
      </c>
      <c r="L42" s="373">
        <f>IF((D42-E42+F42-G42+H42-J42)&gt;0,D42-E42+F42-G42+H42-J42,0)</f>
        <v>0</v>
      </c>
      <c r="M42" s="373">
        <f>IF((D42-E42+F42-G42+H42-J42)&lt;0,-(D42-E42+F42-G42+H42-J42),0)</f>
        <v>0</v>
      </c>
      <c r="N42" s="373"/>
      <c r="O42" s="373"/>
    </row>
    <row r="43" spans="1:15">
      <c r="A43" s="375" t="s">
        <v>55</v>
      </c>
      <c r="B43" s="373"/>
      <c r="C43" s="373"/>
      <c r="D43" s="373">
        <f>-Resultados!D25</f>
        <v>0</v>
      </c>
      <c r="E43" s="373"/>
      <c r="F43" s="373"/>
      <c r="G43" s="373"/>
      <c r="H43" s="374"/>
      <c r="I43" s="373"/>
      <c r="J43" s="374">
        <f>E27</f>
        <v>0</v>
      </c>
      <c r="K43" s="377">
        <v>-5</v>
      </c>
      <c r="L43" s="373">
        <f>IF((D43-E43+F43-G43+H43-J43)&gt;0,D43-E43+F43-G43+H43-J43,0)</f>
        <v>0</v>
      </c>
      <c r="M43" s="373">
        <f>IF((D43-E43+F43-G43+H43-J43)&lt;0,-(D43-E43+F43-G43+H43-J43),0)</f>
        <v>0</v>
      </c>
      <c r="N43" s="373"/>
      <c r="O43" s="373"/>
    </row>
    <row r="44" spans="1:15">
      <c r="A44" s="378" t="s">
        <v>121</v>
      </c>
      <c r="B44" s="381"/>
      <c r="C44" s="381"/>
      <c r="D44" s="373">
        <f>IF(Resultados!$D$26&gt;0,Resultados!$D$26,0)</f>
        <v>0</v>
      </c>
      <c r="E44" s="373">
        <f>IF(Resultados!$D$26&lt;0,-Resultados!$D$26,0)</f>
        <v>0</v>
      </c>
      <c r="F44" s="381">
        <f>E44</f>
        <v>0</v>
      </c>
      <c r="G44" s="381">
        <f>D44</f>
        <v>0</v>
      </c>
      <c r="H44" s="382"/>
      <c r="I44" s="381"/>
      <c r="J44" s="382"/>
      <c r="K44" s="373"/>
      <c r="L44" s="373">
        <f>IF((D44-E44+F44-G44+H44-J44)&gt;0,D44-E44+F44-G44+H44-J44,0)</f>
        <v>0</v>
      </c>
      <c r="M44" s="373">
        <f>IF((D44-E44+F44-G44+H44-J44)&lt;0,-(D44-E44+F44-G44+H44-J44),0)</f>
        <v>0</v>
      </c>
      <c r="N44" s="381"/>
      <c r="O44" s="381"/>
    </row>
    <row r="45" spans="1:15">
      <c r="A45" s="389" t="s">
        <v>122</v>
      </c>
      <c r="B45" s="390">
        <f>SUM(B6:B14)-SUM(B16:B30)</f>
        <v>0</v>
      </c>
      <c r="C45" s="390">
        <f>SUM(C6:C14)-SUM(C16:C30)</f>
        <v>0</v>
      </c>
      <c r="D45" s="390">
        <f>SUM(D6:D44)</f>
        <v>0</v>
      </c>
      <c r="E45" s="390">
        <f>SUM(E6:E44)</f>
        <v>0</v>
      </c>
      <c r="F45" s="390">
        <f t="shared" ref="F45:M45" si="8">SUM(F6:F44)</f>
        <v>0</v>
      </c>
      <c r="G45" s="390">
        <f t="shared" si="8"/>
        <v>0</v>
      </c>
      <c r="H45" s="391">
        <f t="shared" si="8"/>
        <v>0</v>
      </c>
      <c r="I45" s="392"/>
      <c r="J45" s="391">
        <f t="shared" si="8"/>
        <v>0</v>
      </c>
      <c r="K45" s="392"/>
      <c r="L45" s="390">
        <f t="shared" si="8"/>
        <v>0</v>
      </c>
      <c r="M45" s="390">
        <f t="shared" si="8"/>
        <v>0</v>
      </c>
      <c r="N45" s="390">
        <f>SUM(N6:N44)</f>
        <v>0</v>
      </c>
      <c r="O45" s="390">
        <f>SUM(O6:O44)</f>
        <v>0</v>
      </c>
    </row>
    <row r="46" spans="1:15" ht="8.25" customHeight="1">
      <c r="O46" s="365"/>
    </row>
    <row r="47" spans="1:15" s="369" customFormat="1">
      <c r="A47" s="1081" t="s">
        <v>102</v>
      </c>
      <c r="B47" s="1083" t="s">
        <v>96</v>
      </c>
      <c r="C47" s="1083" t="s">
        <v>74</v>
      </c>
      <c r="D47" s="366" t="s">
        <v>104</v>
      </c>
      <c r="E47" s="367"/>
      <c r="F47" s="368" t="s">
        <v>105</v>
      </c>
      <c r="G47" s="368"/>
      <c r="H47" s="366" t="s">
        <v>106</v>
      </c>
      <c r="I47" s="368"/>
      <c r="J47" s="367"/>
      <c r="K47" s="368"/>
      <c r="L47" s="366" t="s">
        <v>107</v>
      </c>
      <c r="M47" s="367"/>
      <c r="N47" s="366" t="s">
        <v>108</v>
      </c>
      <c r="O47" s="367"/>
    </row>
    <row r="48" spans="1:15" s="369" customFormat="1">
      <c r="A48" s="1082"/>
      <c r="B48" s="1084"/>
      <c r="C48" s="1084"/>
      <c r="D48" s="370" t="s">
        <v>168</v>
      </c>
      <c r="E48" s="370" t="s">
        <v>169</v>
      </c>
      <c r="F48" s="370" t="s">
        <v>109</v>
      </c>
      <c r="G48" s="370" t="s">
        <v>110</v>
      </c>
      <c r="H48" s="366" t="s">
        <v>109</v>
      </c>
      <c r="I48" s="367"/>
      <c r="J48" s="366" t="s">
        <v>110</v>
      </c>
      <c r="K48" s="367"/>
      <c r="L48" s="370" t="s">
        <v>111</v>
      </c>
      <c r="M48" s="370" t="s">
        <v>112</v>
      </c>
      <c r="N48" s="370" t="s">
        <v>113</v>
      </c>
      <c r="O48" s="370" t="s">
        <v>112</v>
      </c>
    </row>
    <row r="49" spans="1:15">
      <c r="A49" s="371" t="s">
        <v>69</v>
      </c>
      <c r="B49" s="372"/>
      <c r="C49" s="373"/>
      <c r="D49" s="373"/>
      <c r="E49" s="373"/>
      <c r="F49" s="373"/>
      <c r="G49" s="373"/>
      <c r="H49" s="374"/>
      <c r="I49" s="377"/>
      <c r="J49" s="374"/>
      <c r="K49" s="377"/>
      <c r="L49" s="373"/>
      <c r="M49" s="373"/>
      <c r="N49" s="373"/>
      <c r="O49" s="373"/>
    </row>
    <row r="50" spans="1:15">
      <c r="A50" s="375" t="s">
        <v>166</v>
      </c>
      <c r="B50" s="376">
        <f>Balances!H4+Balances!H6</f>
        <v>0</v>
      </c>
      <c r="C50" s="373">
        <f t="shared" ref="C50:C58" si="9">B6</f>
        <v>0</v>
      </c>
      <c r="D50" s="373">
        <f t="shared" ref="D50:D58" si="10">IF((B50-C50)&gt;0,B50-C50,0)</f>
        <v>0</v>
      </c>
      <c r="E50" s="373">
        <f t="shared" ref="E50:E58" si="11">IF((B50-C50)&lt;0,C50-B50,0)</f>
        <v>0</v>
      </c>
      <c r="F50" s="373"/>
      <c r="G50" s="373">
        <f>F78</f>
        <v>0</v>
      </c>
      <c r="H50" s="374"/>
      <c r="I50" s="377"/>
      <c r="J50" s="374"/>
      <c r="K50" s="377"/>
      <c r="M50" s="375"/>
      <c r="N50" s="373">
        <f>IF((D50-E50+F50-G50+H50-J50)&gt;0,D50-E50+F50-G50+H50-J50,0)</f>
        <v>0</v>
      </c>
      <c r="O50" s="373">
        <f>IF((D50-E50+F50-G50+H50-J50)&lt;0,-(D50-E50+F50-G50+H50-J50),0)</f>
        <v>0</v>
      </c>
    </row>
    <row r="51" spans="1:15">
      <c r="A51" s="375" t="s">
        <v>114</v>
      </c>
      <c r="B51" s="376">
        <f>Balances!H5+Balances!H7</f>
        <v>0</v>
      </c>
      <c r="C51" s="373">
        <f t="shared" si="9"/>
        <v>0</v>
      </c>
      <c r="D51" s="373">
        <f t="shared" si="10"/>
        <v>0</v>
      </c>
      <c r="E51" s="373">
        <f t="shared" si="11"/>
        <v>0</v>
      </c>
      <c r="F51" s="373">
        <f>G83</f>
        <v>0</v>
      </c>
      <c r="G51" s="373"/>
      <c r="H51" s="374"/>
      <c r="I51" s="377"/>
      <c r="J51" s="374"/>
      <c r="K51" s="377"/>
      <c r="M51" s="375"/>
      <c r="N51" s="373">
        <f>IF((D51-E51+F51-G51+H51-J51)&gt;0,D51-E51+F51-G51+H51-J51,0)</f>
        <v>0</v>
      </c>
      <c r="O51" s="373">
        <f>IF((D51-E51+F51-G51+H51-J51)&lt;0,-(D51-E51+F51-G51+H51-J51),0)</f>
        <v>0</v>
      </c>
    </row>
    <row r="52" spans="1:15">
      <c r="A52" s="375" t="s">
        <v>167</v>
      </c>
      <c r="B52" s="376">
        <f>Balances!H8</f>
        <v>0</v>
      </c>
      <c r="C52" s="373">
        <f t="shared" si="9"/>
        <v>0</v>
      </c>
      <c r="D52" s="373">
        <f t="shared" si="10"/>
        <v>0</v>
      </c>
      <c r="E52" s="373">
        <f t="shared" si="11"/>
        <v>0</v>
      </c>
      <c r="F52" s="373"/>
      <c r="G52" s="373"/>
      <c r="H52" s="374"/>
      <c r="I52" s="377"/>
      <c r="J52" s="374"/>
      <c r="K52" s="377"/>
      <c r="M52" s="375"/>
      <c r="N52" s="373">
        <f>IF((D52-E52+F52-G52+H52-J52)&gt;0,D52-E52+F52-G52+H52-J52,0)</f>
        <v>0</v>
      </c>
      <c r="O52" s="373">
        <f>IF((D52-E52+F52-G52+H52-J52)&lt;0,-(D52-E52+F52-G52+H52-J52),0)</f>
        <v>0</v>
      </c>
    </row>
    <row r="53" spans="1:15">
      <c r="A53" s="375" t="s">
        <v>467</v>
      </c>
      <c r="B53" s="376">
        <f>Balances!H9</f>
        <v>0</v>
      </c>
      <c r="C53" s="373">
        <f t="shared" si="9"/>
        <v>0</v>
      </c>
      <c r="D53" s="373">
        <f>IF((B53-C53)&gt;0,B53-C53,0)</f>
        <v>0</v>
      </c>
      <c r="E53" s="373">
        <f>IF((B53-C53)&lt;0,C53-B53,0)</f>
        <v>0</v>
      </c>
      <c r="F53" s="373"/>
      <c r="G53" s="373"/>
      <c r="H53" s="374"/>
      <c r="I53" s="377"/>
      <c r="J53" s="374"/>
      <c r="K53" s="377"/>
      <c r="M53" s="375"/>
      <c r="N53" s="373"/>
      <c r="O53" s="373"/>
    </row>
    <row r="54" spans="1:15">
      <c r="A54" s="375" t="s">
        <v>319</v>
      </c>
      <c r="B54" s="376">
        <f>Balances!H11</f>
        <v>0</v>
      </c>
      <c r="C54" s="373">
        <f t="shared" si="9"/>
        <v>0</v>
      </c>
      <c r="D54" s="373">
        <f>IF((B54-C54)&gt;0,B54-C54,0)</f>
        <v>0</v>
      </c>
      <c r="E54" s="373">
        <f>IF((B54-C54)&lt;0,C54-B54,0)</f>
        <v>0</v>
      </c>
      <c r="F54" s="373"/>
      <c r="G54" s="373">
        <f>F76</f>
        <v>0</v>
      </c>
      <c r="H54" s="374"/>
      <c r="I54" s="377"/>
      <c r="J54" s="374"/>
      <c r="K54" s="377"/>
      <c r="L54" s="374">
        <f>IF((D54-E54+F54-G54+H54-J54)&gt;0,D54-E54+F54-G54+H54-J54,0)</f>
        <v>0</v>
      </c>
      <c r="M54" s="376">
        <f>IF((D54-E54+F54-G54+H54-J54)&lt;0,-(D54-E54+F54-G54+H54-J54),0)</f>
        <v>0</v>
      </c>
      <c r="N54" s="373"/>
      <c r="O54" s="373"/>
    </row>
    <row r="55" spans="1:15">
      <c r="A55" s="375" t="s">
        <v>52</v>
      </c>
      <c r="B55" s="376">
        <f>Balances!H12</f>
        <v>0</v>
      </c>
      <c r="C55" s="373">
        <f t="shared" si="9"/>
        <v>0</v>
      </c>
      <c r="D55" s="373">
        <f t="shared" si="10"/>
        <v>0</v>
      </c>
      <c r="E55" s="373">
        <f t="shared" si="11"/>
        <v>0</v>
      </c>
      <c r="F55" s="373"/>
      <c r="G55" s="373"/>
      <c r="H55" s="374"/>
      <c r="I55" s="377"/>
      <c r="J55" s="374">
        <f>H75</f>
        <v>0</v>
      </c>
      <c r="K55" s="377">
        <v>-1</v>
      </c>
      <c r="L55" s="374">
        <f>IF((D55-E55+F55-G55+H55-J55)&gt;0,D55-E55+F55-G55+H55-J55,0)</f>
        <v>0</v>
      </c>
      <c r="M55" s="376">
        <f>IF((D55-E55+F55-G55+H55-J55)&lt;0,-(D55-E55+F55-G55+H55-J55),0)</f>
        <v>0</v>
      </c>
      <c r="N55" s="373"/>
      <c r="O55" s="373"/>
    </row>
    <row r="56" spans="1:15">
      <c r="A56" s="171" t="s">
        <v>240</v>
      </c>
      <c r="B56" s="376">
        <f>Circulantes!K25</f>
        <v>0</v>
      </c>
      <c r="C56" s="373">
        <f t="shared" si="9"/>
        <v>0</v>
      </c>
      <c r="D56" s="373">
        <f>IF((B56-C56)&gt;0,B56-C56,0)</f>
        <v>0</v>
      </c>
      <c r="E56" s="373">
        <f>IF((B56-C56)&lt;0,C56-B56,0)</f>
        <v>0</v>
      </c>
      <c r="F56" s="373"/>
      <c r="G56" s="373">
        <f>D56</f>
        <v>0</v>
      </c>
      <c r="H56" s="374"/>
      <c r="I56" s="377"/>
      <c r="J56" s="374"/>
      <c r="K56" s="377"/>
      <c r="L56" s="374">
        <f>IF((D56-E56+F56-G56+H56-J56)&gt;0,D56-E56+F56-G56+H56-J56,0)</f>
        <v>0</v>
      </c>
      <c r="M56" s="376">
        <f>IF((D56-E56+F56-G56+H56-J56)&lt;0,-(D56-E56+F56-G56+H56-J56),0)</f>
        <v>0</v>
      </c>
      <c r="N56" s="373"/>
      <c r="O56" s="373"/>
    </row>
    <row r="57" spans="1:15">
      <c r="A57" s="375" t="s">
        <v>173</v>
      </c>
      <c r="B57" s="376">
        <f>Circulantes!K26</f>
        <v>0</v>
      </c>
      <c r="C57" s="373">
        <f t="shared" si="9"/>
        <v>0</v>
      </c>
      <c r="D57" s="373">
        <f>IF((B57-C57)&gt;0,B57-C57,0)</f>
        <v>0</v>
      </c>
      <c r="E57" s="373">
        <f>IF((B57-C57)&lt;0,C57-B57,0)</f>
        <v>0</v>
      </c>
      <c r="F57" s="373"/>
      <c r="G57" s="373"/>
      <c r="H57" s="374"/>
      <c r="I57" s="377"/>
      <c r="J57" s="374"/>
      <c r="K57" s="377"/>
      <c r="L57" s="374">
        <f>IF((D57-E57+F57-G57+H57-J57)&gt;0,D57-E57+F57-G57+H57-J57,0)</f>
        <v>0</v>
      </c>
      <c r="M57" s="376">
        <f>IF((D57-E57+F57-G57+H57-J57)&lt;0,-(D57-E57+F57-G57+H57-J57),0)</f>
        <v>0</v>
      </c>
      <c r="N57" s="373"/>
      <c r="O57" s="373"/>
    </row>
    <row r="58" spans="1:15">
      <c r="A58" s="378" t="s">
        <v>53</v>
      </c>
      <c r="B58" s="379">
        <f>Balances!H14</f>
        <v>0</v>
      </c>
      <c r="C58" s="380">
        <f t="shared" si="9"/>
        <v>0</v>
      </c>
      <c r="D58" s="380">
        <f t="shared" si="10"/>
        <v>0</v>
      </c>
      <c r="E58" s="380">
        <f t="shared" si="11"/>
        <v>0</v>
      </c>
      <c r="F58" s="381"/>
      <c r="G58" s="381"/>
      <c r="H58" s="382"/>
      <c r="I58" s="393"/>
      <c r="J58" s="382"/>
      <c r="K58" s="393"/>
      <c r="L58" s="379">
        <f>IF((SUM(L50:L57)+SUM(L59:L88)-SUM(M59:M88)-SUM(M50:M57))&lt;0,-(SUM(L50:L57)+SUM(L59:L88)-SUM(M59:M88)-SUM(M50:M57)),0)</f>
        <v>0</v>
      </c>
      <c r="M58" s="379">
        <f>IF((SUM(L50:L57)+SUM(L59:L88)-SUM(M59:M88)-SUM(M50:M57))&gt;0,SUM(L50:L57)+SUM(L59:L88)-SUM(M59:M88)-SUM(M50:M57),0)</f>
        <v>0</v>
      </c>
      <c r="N58" s="379">
        <f>IF((SUM(N50:N57)+SUM(N59:N88)-SUM(O59:O88)-SUM(O50:O57))&lt;0,-(SUM(N50:N57)+SUM(N59:N88)-SUM(O59:O88)-SUM(O50:O57)),0)</f>
        <v>0</v>
      </c>
      <c r="O58" s="379">
        <f>IF((SUM(N50:N57)+SUM(N59:N88)-SUM(O59:O88)-SUM(O50:O57))&gt;0,SUM(N50:N57)+SUM(N59:N88)-SUM(O59:O88)-SUM(O50:O57),0)</f>
        <v>0</v>
      </c>
    </row>
    <row r="59" spans="1:15">
      <c r="A59" s="371" t="s">
        <v>71</v>
      </c>
      <c r="B59" s="373"/>
      <c r="C59" s="373"/>
      <c r="D59" s="373"/>
      <c r="E59" s="373"/>
      <c r="F59" s="373"/>
      <c r="G59" s="373"/>
      <c r="H59" s="374"/>
      <c r="I59" s="377"/>
      <c r="J59" s="374"/>
      <c r="K59" s="377"/>
      <c r="L59" s="374">
        <f>IF((D59-E59+F59-G59+H59-J59)&gt;0,D59-E59+F59-G59+H59-J59,0)</f>
        <v>0</v>
      </c>
      <c r="M59" s="376">
        <f>IF((D59-E59+F59-G59+H59-J59)&lt;0,-(D59-E59+F59-G59+H59-J59),0)</f>
        <v>0</v>
      </c>
      <c r="N59" s="373"/>
      <c r="O59" s="373"/>
    </row>
    <row r="60" spans="1:15">
      <c r="A60" s="375" t="s">
        <v>65</v>
      </c>
      <c r="B60" s="373">
        <f>Balances!H17</f>
        <v>0</v>
      </c>
      <c r="C60" s="373">
        <f t="shared" ref="C60:C66" si="12">B16</f>
        <v>0</v>
      </c>
      <c r="D60" s="373">
        <f>IF((B60-C60)&lt;0,C60-B60,0)</f>
        <v>0</v>
      </c>
      <c r="E60" s="373">
        <f>IF((B60-C60)&gt;0,B60-C60,0)</f>
        <v>0</v>
      </c>
      <c r="F60" s="373"/>
      <c r="G60" s="373"/>
      <c r="H60" s="374"/>
      <c r="I60" s="377"/>
      <c r="J60" s="374"/>
      <c r="K60" s="377"/>
      <c r="M60" s="375"/>
      <c r="N60" s="373">
        <f t="shared" ref="N60:N68" si="13">IF((D60-E60+F60-G60+H60-J60)&gt;0,D60-E60+F60-G60+H60-J60,0)</f>
        <v>0</v>
      </c>
      <c r="O60" s="373">
        <f t="shared" ref="O60:O68" si="14">IF((D60-E60+F60-G60+H60-J60)&lt;0,-(D60-E60+F60-G60+H60-J60),0)</f>
        <v>0</v>
      </c>
    </row>
    <row r="61" spans="1:15">
      <c r="A61" s="375" t="s">
        <v>264</v>
      </c>
      <c r="B61" s="373">
        <f>Balances!H18</f>
        <v>0</v>
      </c>
      <c r="C61" s="373">
        <f t="shared" si="12"/>
        <v>0</v>
      </c>
      <c r="D61" s="373">
        <f t="shared" ref="D61:D69" si="15">IF((B61-C61)&lt;0,C61-B61,0)</f>
        <v>0</v>
      </c>
      <c r="E61" s="373">
        <f t="shared" ref="E61:E69" si="16">IF((B61-C61)&gt;0,B61-C61,0)</f>
        <v>0</v>
      </c>
      <c r="F61" s="373"/>
      <c r="G61" s="373"/>
      <c r="H61" s="374"/>
      <c r="I61" s="377"/>
      <c r="J61" s="374"/>
      <c r="K61" s="377"/>
      <c r="M61" s="375"/>
      <c r="N61" s="373">
        <f t="shared" si="13"/>
        <v>0</v>
      </c>
      <c r="O61" s="373">
        <f t="shared" si="14"/>
        <v>0</v>
      </c>
    </row>
    <row r="62" spans="1:15">
      <c r="A62" s="375" t="s">
        <v>73</v>
      </c>
      <c r="B62" s="373">
        <f>Balances!H19</f>
        <v>0</v>
      </c>
      <c r="C62" s="373">
        <f t="shared" si="12"/>
        <v>0</v>
      </c>
      <c r="D62" s="373">
        <f t="shared" si="15"/>
        <v>0</v>
      </c>
      <c r="E62" s="373">
        <f t="shared" si="16"/>
        <v>0</v>
      </c>
      <c r="F62" s="373">
        <f>E62</f>
        <v>0</v>
      </c>
      <c r="G62" s="373">
        <f>D62</f>
        <v>0</v>
      </c>
      <c r="H62" s="374"/>
      <c r="I62" s="377"/>
      <c r="J62" s="374"/>
      <c r="K62" s="377"/>
      <c r="M62" s="375"/>
      <c r="N62" s="373">
        <f t="shared" si="13"/>
        <v>0</v>
      </c>
      <c r="O62" s="373">
        <f t="shared" si="14"/>
        <v>0</v>
      </c>
    </row>
    <row r="63" spans="1:15">
      <c r="A63" s="375" t="s">
        <v>448</v>
      </c>
      <c r="B63" s="373">
        <f>Balances!H20</f>
        <v>0</v>
      </c>
      <c r="C63" s="373">
        <f t="shared" si="12"/>
        <v>0</v>
      </c>
      <c r="D63" s="373">
        <f>IF((B63-C63)&lt;0,C63-B63,0)</f>
        <v>0</v>
      </c>
      <c r="E63" s="373">
        <f>IF((B63-C63)&gt;0,B63-C63,0)</f>
        <v>0</v>
      </c>
      <c r="F63" s="373">
        <f>E63</f>
        <v>0</v>
      </c>
      <c r="G63" s="373">
        <f>D63</f>
        <v>0</v>
      </c>
      <c r="H63" s="374"/>
      <c r="I63" s="377"/>
      <c r="J63" s="374"/>
      <c r="K63" s="377"/>
      <c r="M63" s="375"/>
      <c r="N63" s="373">
        <f>IF((D63-E63+F63-G63+H63-J63)&gt;0,D63-E63+F63-G63+H63-J63,0)</f>
        <v>0</v>
      </c>
      <c r="O63" s="373">
        <f>IF((D63-E63+F63-G63+H63-J63)&lt;0,-(D63-E63+F63-G63+H63-J63),0)</f>
        <v>0</v>
      </c>
    </row>
    <row r="64" spans="1:15">
      <c r="A64" s="375" t="s">
        <v>450</v>
      </c>
      <c r="B64" s="373">
        <f>Balances!H21</f>
        <v>0</v>
      </c>
      <c r="C64" s="373">
        <f t="shared" si="12"/>
        <v>0</v>
      </c>
      <c r="D64" s="373">
        <f t="shared" si="15"/>
        <v>0</v>
      </c>
      <c r="E64" s="373">
        <f t="shared" si="16"/>
        <v>0</v>
      </c>
      <c r="F64" s="373">
        <f>G88+G63</f>
        <v>0</v>
      </c>
      <c r="G64" s="373">
        <f>F88+F63</f>
        <v>0</v>
      </c>
      <c r="H64" s="374"/>
      <c r="I64" s="377"/>
      <c r="J64" s="374"/>
      <c r="K64" s="377"/>
      <c r="M64" s="375"/>
      <c r="N64" s="373">
        <f t="shared" si="13"/>
        <v>0</v>
      </c>
      <c r="O64" s="373">
        <f t="shared" si="14"/>
        <v>0</v>
      </c>
    </row>
    <row r="65" spans="1:15">
      <c r="A65" s="375" t="s">
        <v>449</v>
      </c>
      <c r="B65" s="373">
        <f>Balances!H22</f>
        <v>0</v>
      </c>
      <c r="C65" s="373">
        <f t="shared" si="12"/>
        <v>0</v>
      </c>
      <c r="D65" s="373">
        <f>IF((B65-C65)&lt;0,C65-B65,0)</f>
        <v>0</v>
      </c>
      <c r="E65" s="373">
        <f>IF((B65-C65)&gt;0,B65-C65,0)</f>
        <v>0</v>
      </c>
      <c r="F65" s="373"/>
      <c r="G65" s="373"/>
      <c r="H65" s="374"/>
      <c r="I65" s="377"/>
      <c r="J65" s="374"/>
      <c r="K65" s="377"/>
      <c r="M65" s="375"/>
      <c r="N65" s="373">
        <f>IF((D65-E65+F65-G65+H65-J65)&gt;0,D65-E65+F65-G65+H65-J65,0)</f>
        <v>0</v>
      </c>
      <c r="O65" s="373">
        <f>IF((D65-E65+F65-G65+H65-J65)&lt;0,-(D65-E65+F65-G65+H65-J65),0)</f>
        <v>0</v>
      </c>
    </row>
    <row r="66" spans="1:15">
      <c r="A66" s="375" t="s">
        <v>153</v>
      </c>
      <c r="B66" s="373">
        <f>Balances!H23</f>
        <v>0</v>
      </c>
      <c r="C66" s="373">
        <f t="shared" si="12"/>
        <v>0</v>
      </c>
      <c r="D66" s="373">
        <f>IF((B66-C66)&lt;0,C66-B66,0)</f>
        <v>0</v>
      </c>
      <c r="E66" s="373">
        <f>IF((B66-C66)&gt;0,B66-C66,0)</f>
        <v>0</v>
      </c>
      <c r="F66" s="373"/>
      <c r="G66" s="373">
        <f>F79</f>
        <v>0</v>
      </c>
      <c r="H66" s="374"/>
      <c r="I66" s="377"/>
      <c r="J66" s="374"/>
      <c r="K66" s="377"/>
      <c r="M66" s="375"/>
      <c r="N66" s="373">
        <f t="shared" si="13"/>
        <v>0</v>
      </c>
      <c r="O66" s="373">
        <f t="shared" si="14"/>
        <v>0</v>
      </c>
    </row>
    <row r="67" spans="1:15">
      <c r="A67" s="375" t="s">
        <v>271</v>
      </c>
      <c r="B67" s="373">
        <f>Balances!H25</f>
        <v>0</v>
      </c>
      <c r="C67" s="373">
        <f t="shared" ref="C67:C74" si="17">B23</f>
        <v>0</v>
      </c>
      <c r="D67" s="373">
        <f t="shared" si="15"/>
        <v>0</v>
      </c>
      <c r="E67" s="373">
        <f t="shared" si="16"/>
        <v>0</v>
      </c>
      <c r="F67" s="373"/>
      <c r="G67" s="373"/>
      <c r="H67" s="374"/>
      <c r="I67" s="377"/>
      <c r="J67" s="374"/>
      <c r="K67" s="377"/>
      <c r="M67" s="375"/>
      <c r="N67" s="373">
        <f t="shared" si="13"/>
        <v>0</v>
      </c>
      <c r="O67" s="373">
        <f t="shared" si="14"/>
        <v>0</v>
      </c>
    </row>
    <row r="68" spans="1:15">
      <c r="A68" s="375" t="s">
        <v>272</v>
      </c>
      <c r="B68" s="373">
        <f>Balances!H26</f>
        <v>0</v>
      </c>
      <c r="C68" s="373">
        <f t="shared" si="17"/>
        <v>0</v>
      </c>
      <c r="D68" s="373">
        <f>IF((B68-C68)&lt;0,C68-B68,0)</f>
        <v>0</v>
      </c>
      <c r="E68" s="373">
        <f>IF((B68-C68)&gt;0,B68-C68,0)</f>
        <v>0</v>
      </c>
      <c r="F68" s="373"/>
      <c r="G68" s="373"/>
      <c r="H68" s="374"/>
      <c r="I68" s="377"/>
      <c r="J68" s="374"/>
      <c r="K68" s="377"/>
      <c r="M68" s="375"/>
      <c r="N68" s="373">
        <f t="shared" si="13"/>
        <v>0</v>
      </c>
      <c r="O68" s="373">
        <f t="shared" si="14"/>
        <v>0</v>
      </c>
    </row>
    <row r="69" spans="1:15">
      <c r="A69" s="375" t="s">
        <v>329</v>
      </c>
      <c r="B69" s="373">
        <f>Balances!H28</f>
        <v>0</v>
      </c>
      <c r="C69" s="373">
        <f t="shared" si="17"/>
        <v>0</v>
      </c>
      <c r="D69" s="373">
        <f t="shared" si="15"/>
        <v>0</v>
      </c>
      <c r="E69" s="373">
        <f t="shared" si="16"/>
        <v>0</v>
      </c>
      <c r="F69" s="373"/>
      <c r="G69" s="373"/>
      <c r="H69" s="374"/>
      <c r="I69" s="377"/>
      <c r="J69" s="374"/>
      <c r="K69" s="377"/>
      <c r="L69" s="374">
        <f t="shared" ref="L69:L74" si="18">IF((D69-E69+F69-G69+H69-J69)&gt;0,D69-E69+F69-G69+H69-J69,0)</f>
        <v>0</v>
      </c>
      <c r="M69" s="376">
        <f t="shared" ref="M69:M74" si="19">IF((D69-E69+F69-G69+H69-J69)&lt;0,-(D69-E69+F69-G69+H69-J69),0)</f>
        <v>0</v>
      </c>
      <c r="N69" s="373"/>
      <c r="O69" s="373"/>
    </row>
    <row r="70" spans="1:15">
      <c r="A70" s="375" t="str">
        <f>A26</f>
        <v>Acreedores comerciales</v>
      </c>
      <c r="B70" s="373">
        <f>Balances!H29</f>
        <v>0</v>
      </c>
      <c r="C70" s="373">
        <f t="shared" si="17"/>
        <v>0</v>
      </c>
      <c r="D70" s="373">
        <f>IF((B70-C70)&lt;0,C70-B70,0)</f>
        <v>0</v>
      </c>
      <c r="E70" s="373">
        <f>IF((B70-C70)&gt;0,B70-C70,0)</f>
        <v>0</v>
      </c>
      <c r="F70" s="373"/>
      <c r="G70" s="373"/>
      <c r="H70" s="374">
        <f>J81</f>
        <v>0</v>
      </c>
      <c r="I70" s="394">
        <v>-2</v>
      </c>
      <c r="J70" s="374"/>
      <c r="K70" s="377"/>
      <c r="L70" s="373">
        <f t="shared" si="18"/>
        <v>0</v>
      </c>
      <c r="M70" s="373">
        <f t="shared" si="19"/>
        <v>0</v>
      </c>
      <c r="N70" s="373"/>
      <c r="O70" s="373"/>
    </row>
    <row r="71" spans="1:15">
      <c r="A71" s="375" t="s">
        <v>55</v>
      </c>
      <c r="B71" s="373">
        <f>Balances!H30</f>
        <v>0</v>
      </c>
      <c r="C71" s="373">
        <f t="shared" si="17"/>
        <v>0</v>
      </c>
      <c r="D71" s="373">
        <f>IF((B71-C71)&lt;0,C71-B71,0)</f>
        <v>0</v>
      </c>
      <c r="E71" s="373">
        <f>IF((B71-C71)&gt;0,B71-C71,0)</f>
        <v>0</v>
      </c>
      <c r="F71" s="373"/>
      <c r="G71" s="373"/>
      <c r="H71" s="364">
        <f>J87</f>
        <v>0</v>
      </c>
      <c r="I71" s="394">
        <v>-5</v>
      </c>
      <c r="J71" s="374"/>
      <c r="K71" s="377"/>
      <c r="L71" s="373"/>
      <c r="M71" s="373"/>
      <c r="N71" s="373">
        <f>IF((D71-E71+F71-G71+H71-J71)&gt;0,D71-E71+F71-G71+H71-J71,0)</f>
        <v>0</v>
      </c>
      <c r="O71" s="373">
        <f>IF((D71-E71+F71-G71+H71-J71)&lt;0,-(D71-E71+F71-G71+H71-J71),0)</f>
        <v>0</v>
      </c>
    </row>
    <row r="72" spans="1:15">
      <c r="A72" s="375" t="str">
        <f>A28</f>
        <v>H.P. acreedora por distintos conceptos</v>
      </c>
      <c r="B72" s="373">
        <f>Balances!H31</f>
        <v>0</v>
      </c>
      <c r="C72" s="373">
        <f t="shared" si="17"/>
        <v>0</v>
      </c>
      <c r="D72" s="373">
        <f>IF((B72-C72)&lt;0,C72-B72,0)</f>
        <v>0</v>
      </c>
      <c r="E72" s="373">
        <f>IF((B72-C72)&gt;0,B72-C72,0)</f>
        <v>0</v>
      </c>
      <c r="F72" s="373">
        <f>G56</f>
        <v>0</v>
      </c>
      <c r="G72" s="373"/>
      <c r="H72" s="364">
        <f>J86+Circulantes!I35</f>
        <v>0</v>
      </c>
      <c r="I72" s="394">
        <v>-3</v>
      </c>
      <c r="J72" s="374"/>
      <c r="K72" s="377"/>
      <c r="L72" s="373">
        <f t="shared" si="18"/>
        <v>0</v>
      </c>
      <c r="M72" s="373">
        <f t="shared" si="19"/>
        <v>0</v>
      </c>
      <c r="N72" s="373"/>
      <c r="O72" s="373"/>
    </row>
    <row r="73" spans="1:15">
      <c r="A73" s="375" t="str">
        <f>A29</f>
        <v>Organismos de la S.S. acreedores</v>
      </c>
      <c r="B73" s="373">
        <f>Balances!H32</f>
        <v>0</v>
      </c>
      <c r="C73" s="373">
        <f t="shared" si="17"/>
        <v>0</v>
      </c>
      <c r="D73" s="373">
        <f>IF((B73-C73)&lt;0,C73-B73,0)</f>
        <v>0</v>
      </c>
      <c r="E73" s="373">
        <f>IF((B73-C73)&gt;0,B73-C73,0)</f>
        <v>0</v>
      </c>
      <c r="F73" s="373"/>
      <c r="G73" s="373"/>
      <c r="H73" s="364">
        <f>Circulantes!I36</f>
        <v>0</v>
      </c>
      <c r="I73" s="394">
        <v>-4</v>
      </c>
      <c r="J73" s="374"/>
      <c r="K73" s="377"/>
      <c r="L73" s="373">
        <f t="shared" si="18"/>
        <v>0</v>
      </c>
      <c r="M73" s="373">
        <f t="shared" si="19"/>
        <v>0</v>
      </c>
      <c r="N73" s="373"/>
      <c r="O73" s="373"/>
    </row>
    <row r="74" spans="1:15">
      <c r="A74" s="378" t="str">
        <f>A30</f>
        <v>Otras cuentas a pagar no financieras</v>
      </c>
      <c r="B74" s="385">
        <f>Balances!H33</f>
        <v>0</v>
      </c>
      <c r="C74" s="381">
        <f t="shared" si="17"/>
        <v>0</v>
      </c>
      <c r="D74" s="385">
        <f>IF((B74-C74)&lt;0,C74-B74,0)</f>
        <v>0</v>
      </c>
      <c r="E74" s="381">
        <f>IF((B74-C74)&gt;0,B74-C74,0)</f>
        <v>0</v>
      </c>
      <c r="F74" s="381"/>
      <c r="G74" s="381"/>
      <c r="H74" s="382"/>
      <c r="I74" s="395"/>
      <c r="J74" s="382"/>
      <c r="K74" s="393"/>
      <c r="L74" s="381">
        <f t="shared" si="18"/>
        <v>0</v>
      </c>
      <c r="M74" s="381">
        <f t="shared" si="19"/>
        <v>0</v>
      </c>
      <c r="N74" s="381"/>
      <c r="O74" s="381"/>
    </row>
    <row r="75" spans="1:15">
      <c r="A75" s="375" t="s">
        <v>115</v>
      </c>
      <c r="B75" s="373"/>
      <c r="C75" s="373"/>
      <c r="D75" s="373"/>
      <c r="E75" s="373">
        <f>Resultados!F5</f>
        <v>0</v>
      </c>
      <c r="F75" s="373"/>
      <c r="G75" s="373"/>
      <c r="H75" s="374">
        <f>E75</f>
        <v>0</v>
      </c>
      <c r="I75" s="377">
        <v>-1</v>
      </c>
      <c r="J75" s="374"/>
      <c r="K75" s="377"/>
      <c r="L75" s="373">
        <f t="shared" ref="L75:L83" si="20">IF((D75-E75+F75-G75+H75-J75)&gt;0,D75-E75+F75-G75+H75-J75,0)</f>
        <v>0</v>
      </c>
      <c r="M75" s="373">
        <f t="shared" ref="M75:M83" si="21">IF((D75-E75+F75-G75+H75-J75)&lt;0,-(D75-E75+F75-G75+H75-J75),0)</f>
        <v>0</v>
      </c>
      <c r="N75" s="373"/>
      <c r="O75" s="373"/>
    </row>
    <row r="76" spans="1:15">
      <c r="A76" s="375" t="s">
        <v>42</v>
      </c>
      <c r="B76" s="373"/>
      <c r="C76" s="373"/>
      <c r="D76" s="373"/>
      <c r="E76" s="373">
        <f>Resultados!F6</f>
        <v>0</v>
      </c>
      <c r="F76" s="373">
        <f>E76</f>
        <v>0</v>
      </c>
      <c r="G76" s="373">
        <f>D76</f>
        <v>0</v>
      </c>
      <c r="H76" s="374"/>
      <c r="I76" s="377"/>
      <c r="J76" s="374"/>
      <c r="K76" s="377"/>
      <c r="L76" s="373">
        <f>IF((D76-E76+F76-G76+H76-J76)&gt;0,D76-E76+F76-G76+H76-J76,0)</f>
        <v>0</v>
      </c>
      <c r="M76" s="373">
        <f>IF((D76-E76+F76-G76+H76-J76)&lt;0,-(D76-E76+F76-G76+H76-J76),0)</f>
        <v>0</v>
      </c>
      <c r="N76" s="373"/>
      <c r="O76" s="373"/>
    </row>
    <row r="77" spans="1:15">
      <c r="A77" s="654" t="s">
        <v>298</v>
      </c>
      <c r="B77" s="373"/>
      <c r="C77" s="373"/>
      <c r="D77" s="373"/>
      <c r="E77" s="373">
        <f>Resultados!F7</f>
        <v>0</v>
      </c>
      <c r="F77" s="373"/>
      <c r="G77" s="373"/>
      <c r="H77" s="374"/>
      <c r="I77" s="377"/>
      <c r="J77" s="374"/>
      <c r="K77" s="377"/>
      <c r="L77" s="373">
        <f t="shared" si="20"/>
        <v>0</v>
      </c>
      <c r="M77" s="373">
        <f t="shared" si="21"/>
        <v>0</v>
      </c>
      <c r="N77" s="373"/>
      <c r="O77" s="373"/>
    </row>
    <row r="78" spans="1:15">
      <c r="A78" s="654" t="s">
        <v>235</v>
      </c>
      <c r="B78" s="373"/>
      <c r="C78" s="373"/>
      <c r="D78" s="373"/>
      <c r="E78" s="373">
        <f>Resultados!F8+Resultados!F9</f>
        <v>0</v>
      </c>
      <c r="F78" s="373">
        <f>E78</f>
        <v>0</v>
      </c>
      <c r="G78" s="373"/>
      <c r="H78" s="374"/>
      <c r="I78" s="377"/>
      <c r="J78" s="374"/>
      <c r="K78" s="377"/>
      <c r="L78" s="373"/>
      <c r="M78" s="373"/>
      <c r="N78" s="373"/>
      <c r="O78" s="373"/>
    </row>
    <row r="79" spans="1:15">
      <c r="A79" s="654" t="s">
        <v>245</v>
      </c>
      <c r="B79" s="373"/>
      <c r="C79" s="373"/>
      <c r="D79" s="373"/>
      <c r="E79" s="373">
        <f>Resultados!F10</f>
        <v>0</v>
      </c>
      <c r="F79" s="373">
        <f>E79</f>
        <v>0</v>
      </c>
      <c r="G79" s="373"/>
      <c r="H79" s="374"/>
      <c r="I79" s="377"/>
      <c r="J79" s="374"/>
      <c r="K79" s="377"/>
      <c r="L79" s="373"/>
      <c r="M79" s="373"/>
      <c r="N79" s="373"/>
      <c r="O79" s="373"/>
    </row>
    <row r="80" spans="1:15">
      <c r="A80" s="654" t="s">
        <v>165</v>
      </c>
      <c r="B80" s="373"/>
      <c r="C80" s="373"/>
      <c r="D80" s="373"/>
      <c r="E80" s="373">
        <f>Resultados!F11</f>
        <v>0</v>
      </c>
      <c r="F80" s="373"/>
      <c r="G80" s="373"/>
      <c r="H80" s="374"/>
      <c r="I80" s="377"/>
      <c r="J80" s="374"/>
      <c r="K80" s="377"/>
      <c r="L80" s="373">
        <f>IF((D80-E80+F80-G80+H80-J80)&gt;0,D80-E80+F80-G80+H80-J80,0)</f>
        <v>0</v>
      </c>
      <c r="M80" s="373">
        <f>IF((D80-E80+F80-G80+H80-J80)&lt;0,-(D80-E80+F80-G80+H80-J80),0)</f>
        <v>0</v>
      </c>
      <c r="N80" s="373"/>
      <c r="O80" s="373"/>
    </row>
    <row r="81" spans="1:15">
      <c r="A81" s="375" t="s">
        <v>116</v>
      </c>
      <c r="B81" s="373"/>
      <c r="C81" s="373"/>
      <c r="D81" s="373">
        <f>-SUM(Resultados!G12:G13)</f>
        <v>0</v>
      </c>
      <c r="E81" s="373"/>
      <c r="F81" s="373"/>
      <c r="G81" s="373"/>
      <c r="H81" s="374"/>
      <c r="I81" s="377"/>
      <c r="J81" s="374">
        <f>D81</f>
        <v>0</v>
      </c>
      <c r="K81" s="377">
        <v>-2</v>
      </c>
      <c r="L81" s="373">
        <f t="shared" si="20"/>
        <v>0</v>
      </c>
      <c r="M81" s="373">
        <f t="shared" si="21"/>
        <v>0</v>
      </c>
      <c r="N81" s="373"/>
      <c r="O81" s="373"/>
    </row>
    <row r="82" spans="1:15">
      <c r="A82" s="375" t="s">
        <v>117</v>
      </c>
      <c r="B82" s="373"/>
      <c r="C82" s="373"/>
      <c r="D82" s="373">
        <f>'G. Fijos'!D17</f>
        <v>0</v>
      </c>
      <c r="E82" s="373"/>
      <c r="F82" s="373"/>
      <c r="G82" s="373"/>
      <c r="H82" s="374"/>
      <c r="I82" s="377"/>
      <c r="J82" s="374">
        <f>Circulantes!I35+Circulantes!I36</f>
        <v>0</v>
      </c>
      <c r="K82" s="377">
        <v>-3</v>
      </c>
      <c r="L82" s="373">
        <f t="shared" si="20"/>
        <v>0</v>
      </c>
      <c r="M82" s="373">
        <f t="shared" si="21"/>
        <v>0</v>
      </c>
      <c r="N82" s="373"/>
      <c r="O82" s="373"/>
    </row>
    <row r="83" spans="1:15">
      <c r="A83" s="375" t="s">
        <v>118</v>
      </c>
      <c r="B83" s="373"/>
      <c r="C83" s="373"/>
      <c r="D83" s="373">
        <f>'G. Fijos'!D18</f>
        <v>0</v>
      </c>
      <c r="E83" s="373"/>
      <c r="F83" s="373"/>
      <c r="G83" s="373">
        <f>D83</f>
        <v>0</v>
      </c>
      <c r="H83" s="374"/>
      <c r="I83" s="377"/>
      <c r="J83" s="374"/>
      <c r="K83" s="377"/>
      <c r="L83" s="373">
        <f t="shared" si="20"/>
        <v>0</v>
      </c>
      <c r="M83" s="373">
        <f t="shared" si="21"/>
        <v>0</v>
      </c>
      <c r="N83" s="373"/>
      <c r="O83" s="373"/>
    </row>
    <row r="84" spans="1:15">
      <c r="A84" s="375" t="s">
        <v>119</v>
      </c>
      <c r="B84" s="373"/>
      <c r="C84" s="373"/>
      <c r="D84" s="373">
        <f>'G. Fijos'!D5</f>
        <v>0</v>
      </c>
      <c r="E84" s="373"/>
      <c r="F84" s="373"/>
      <c r="G84" s="373"/>
      <c r="H84" s="374"/>
      <c r="I84" s="377"/>
      <c r="J84" s="374"/>
      <c r="K84" s="377"/>
      <c r="L84" s="373">
        <f>IF((D84-E84+F84-G84+H84-J84)&gt;0,D84-E84+F84-G84+H84-J84,0)</f>
        <v>0</v>
      </c>
      <c r="M84" s="373">
        <f>IF((D84-E84+F84-G84+H84-J84)&lt;0,-(D84-E84+F84-G84+H84-J84),0)</f>
        <v>0</v>
      </c>
      <c r="N84" s="373"/>
      <c r="O84" s="373"/>
    </row>
    <row r="85" spans="1:15">
      <c r="A85" s="375" t="s">
        <v>120</v>
      </c>
      <c r="B85" s="373"/>
      <c r="C85" s="373"/>
      <c r="D85" s="373">
        <f>'G. Fijos'!D21</f>
        <v>0</v>
      </c>
      <c r="E85" s="373"/>
      <c r="F85" s="373"/>
      <c r="G85" s="373"/>
      <c r="H85" s="374"/>
      <c r="I85" s="377"/>
      <c r="J85" s="374"/>
      <c r="K85" s="377"/>
      <c r="L85" s="373">
        <f>IF((D85-E85+F85-G85+H85-J85)&gt;0,D85-E85+F85-G85+H85-J85,0)</f>
        <v>0</v>
      </c>
      <c r="M85" s="373">
        <f>IF((D85-E85+F85-G85+H85-J85)&lt;0,-(D85-E85+F85-G85+H85-J85),0)</f>
        <v>0</v>
      </c>
      <c r="N85" s="373"/>
      <c r="O85" s="373"/>
    </row>
    <row r="86" spans="1:15">
      <c r="A86" s="375" t="s">
        <v>45</v>
      </c>
      <c r="B86" s="373"/>
      <c r="C86" s="373"/>
      <c r="D86" s="373">
        <f>-Resultados!G23</f>
        <v>0</v>
      </c>
      <c r="E86" s="373"/>
      <c r="F86" s="373"/>
      <c r="G86" s="373"/>
      <c r="H86" s="374"/>
      <c r="I86" s="377"/>
      <c r="J86" s="374">
        <f>D86</f>
        <v>0</v>
      </c>
      <c r="K86" s="377">
        <v>-3</v>
      </c>
      <c r="L86" s="373">
        <f>IF((D86-E86+F86-G86+H86-J86)&gt;0,D86-E86+F86-G86+H86-J86,0)</f>
        <v>0</v>
      </c>
      <c r="M86" s="373">
        <f>IF((D86-E86+F86-G86+H86-J86)&lt;0,-(D86-E86+F86-G86+H86-J86),0)</f>
        <v>0</v>
      </c>
      <c r="N86" s="373"/>
      <c r="O86" s="373"/>
    </row>
    <row r="87" spans="1:15">
      <c r="A87" s="375" t="s">
        <v>55</v>
      </c>
      <c r="B87" s="373"/>
      <c r="C87" s="373"/>
      <c r="D87" s="373">
        <f>-Resultados!G25</f>
        <v>0</v>
      </c>
      <c r="E87" s="373"/>
      <c r="F87" s="373"/>
      <c r="G87" s="373"/>
      <c r="H87" s="374"/>
      <c r="I87" s="377"/>
      <c r="J87" s="374">
        <f>D87</f>
        <v>0</v>
      </c>
      <c r="K87" s="377">
        <v>-5</v>
      </c>
      <c r="L87" s="373">
        <f>IF((D87-E87+F87-G87+H87-J87)&gt;0,D87-E87+F87-G87+H87-J87,0)</f>
        <v>0</v>
      </c>
      <c r="M87" s="373">
        <f>IF((D87-E87+F87-G87+H87-J87)&lt;0,-(D87-E87+F87-G87+H87-J87),0)</f>
        <v>0</v>
      </c>
      <c r="N87" s="373"/>
      <c r="O87" s="373"/>
    </row>
    <row r="88" spans="1:15">
      <c r="A88" s="378" t="s">
        <v>121</v>
      </c>
      <c r="B88" s="381"/>
      <c r="C88" s="381"/>
      <c r="D88" s="373">
        <f>IF(SUM(E75:E80)-SUM(D81:D87)&gt;0,SUM(E75:E80)-SUM(D81:D87),0)</f>
        <v>0</v>
      </c>
      <c r="E88" s="373">
        <f>IF(SUM(D81:D87)-SUM(E75:E80)&gt;0,SUM(D81:D87)-SUM(E75:E80),0)</f>
        <v>0</v>
      </c>
      <c r="F88" s="381">
        <f>E88</f>
        <v>0</v>
      </c>
      <c r="G88" s="381">
        <f>D88</f>
        <v>0</v>
      </c>
      <c r="H88" s="382"/>
      <c r="I88" s="393"/>
      <c r="J88" s="382"/>
      <c r="K88" s="377"/>
      <c r="L88" s="373">
        <f>IF((D88-E88+F88-G88+H88-J88)&gt;0,D88-E88+F88-G88+H88-J88,0)</f>
        <v>0</v>
      </c>
      <c r="M88" s="373">
        <f>IF((D88-E88+F88-G88+H88-J88)&lt;0,-(D88-E88+F88-G88+H88-J88),0)</f>
        <v>0</v>
      </c>
      <c r="N88" s="381"/>
      <c r="O88" s="381"/>
    </row>
    <row r="89" spans="1:15">
      <c r="A89" s="396" t="s">
        <v>122</v>
      </c>
      <c r="B89" s="379">
        <f>SUM(B50:B58)-SUM(B60:B74)</f>
        <v>0</v>
      </c>
      <c r="C89" s="379">
        <f>SUM(C50:C58)-SUM(C60:C74)</f>
        <v>0</v>
      </c>
      <c r="D89" s="379">
        <f>SUM(D50:D88)</f>
        <v>0</v>
      </c>
      <c r="E89" s="379">
        <f t="shared" ref="E89:M89" si="22">SUM(E50:E88)</f>
        <v>0</v>
      </c>
      <c r="F89" s="379">
        <f t="shared" si="22"/>
        <v>0</v>
      </c>
      <c r="G89" s="379">
        <f t="shared" si="22"/>
        <v>0</v>
      </c>
      <c r="H89" s="397">
        <f t="shared" si="22"/>
        <v>0</v>
      </c>
      <c r="I89" s="398"/>
      <c r="J89" s="397">
        <f t="shared" si="22"/>
        <v>0</v>
      </c>
      <c r="K89" s="398"/>
      <c r="L89" s="379">
        <f t="shared" si="22"/>
        <v>0</v>
      </c>
      <c r="M89" s="379">
        <f t="shared" si="22"/>
        <v>0</v>
      </c>
      <c r="N89" s="379">
        <f>SUM(N50:N88)</f>
        <v>0</v>
      </c>
      <c r="O89" s="379">
        <f>SUM(O50:O88)</f>
        <v>0</v>
      </c>
    </row>
    <row r="90" spans="1:15" ht="8.25" customHeight="1">
      <c r="O90" s="365"/>
    </row>
    <row r="91" spans="1:15" s="369" customFormat="1">
      <c r="A91" s="1081" t="s">
        <v>102</v>
      </c>
      <c r="B91" s="1083" t="s">
        <v>97</v>
      </c>
      <c r="C91" s="1083" t="s">
        <v>96</v>
      </c>
      <c r="D91" s="366" t="s">
        <v>104</v>
      </c>
      <c r="E91" s="367"/>
      <c r="F91" s="368" t="s">
        <v>105</v>
      </c>
      <c r="G91" s="368"/>
      <c r="H91" s="366" t="s">
        <v>106</v>
      </c>
      <c r="I91" s="368"/>
      <c r="J91" s="367"/>
      <c r="K91" s="368"/>
      <c r="L91" s="366" t="s">
        <v>107</v>
      </c>
      <c r="M91" s="367"/>
      <c r="N91" s="366" t="s">
        <v>108</v>
      </c>
      <c r="O91" s="367"/>
    </row>
    <row r="92" spans="1:15" s="369" customFormat="1">
      <c r="A92" s="1082"/>
      <c r="B92" s="1084"/>
      <c r="C92" s="1084"/>
      <c r="D92" s="370" t="s">
        <v>323</v>
      </c>
      <c r="E92" s="370" t="s">
        <v>324</v>
      </c>
      <c r="F92" s="370" t="s">
        <v>109</v>
      </c>
      <c r="G92" s="370" t="s">
        <v>110</v>
      </c>
      <c r="H92" s="366" t="s">
        <v>109</v>
      </c>
      <c r="I92" s="367"/>
      <c r="J92" s="366" t="s">
        <v>110</v>
      </c>
      <c r="K92" s="367"/>
      <c r="L92" s="370" t="s">
        <v>111</v>
      </c>
      <c r="M92" s="370" t="s">
        <v>112</v>
      </c>
      <c r="N92" s="370" t="s">
        <v>113</v>
      </c>
      <c r="O92" s="370" t="s">
        <v>112</v>
      </c>
    </row>
    <row r="93" spans="1:15">
      <c r="A93" s="371" t="s">
        <v>69</v>
      </c>
      <c r="B93" s="372"/>
      <c r="C93" s="373"/>
      <c r="D93" s="373"/>
      <c r="E93" s="373"/>
      <c r="F93" s="373"/>
      <c r="G93" s="373"/>
      <c r="H93" s="374"/>
      <c r="I93" s="373"/>
      <c r="J93" s="374"/>
      <c r="K93" s="373"/>
      <c r="L93" s="373"/>
      <c r="M93" s="373"/>
      <c r="N93" s="373"/>
      <c r="O93" s="373"/>
    </row>
    <row r="94" spans="1:15">
      <c r="A94" s="375" t="s">
        <v>166</v>
      </c>
      <c r="B94" s="376">
        <f>Balances!J4+Balances!J6</f>
        <v>0</v>
      </c>
      <c r="C94" s="373">
        <f t="shared" ref="C94:C102" si="23">B50</f>
        <v>0</v>
      </c>
      <c r="D94" s="373">
        <f>IF((B94-C94)&gt;0,B94-C94,0)</f>
        <v>0</v>
      </c>
      <c r="E94" s="373">
        <f>IF((B94-C94)&lt;0,C94-B94,0)</f>
        <v>0</v>
      </c>
      <c r="F94" s="373"/>
      <c r="G94" s="373">
        <f>F122</f>
        <v>0</v>
      </c>
      <c r="H94" s="374"/>
      <c r="I94" s="373"/>
      <c r="J94" s="374"/>
      <c r="K94" s="373"/>
      <c r="M94" s="375"/>
      <c r="N94" s="373">
        <f>IF((D94-E94+F94-G94+H94-J94)&gt;0,D94-E94+F94-G94+H94-J94,0)</f>
        <v>0</v>
      </c>
      <c r="O94" s="373">
        <f>IF((D94-E94+F94-G94+H94-J94)&lt;0,-(D94-E94+F94-G94+H94-J94),0)</f>
        <v>0</v>
      </c>
    </row>
    <row r="95" spans="1:15">
      <c r="A95" s="375" t="s">
        <v>114</v>
      </c>
      <c r="B95" s="376">
        <f>Balances!J5+Balances!J7</f>
        <v>0</v>
      </c>
      <c r="C95" s="373">
        <f t="shared" si="23"/>
        <v>0</v>
      </c>
      <c r="D95" s="373">
        <f t="shared" ref="D95:D102" si="24">IF((B95-C95)&gt;0,B95-C95,0)</f>
        <v>0</v>
      </c>
      <c r="E95" s="373">
        <f t="shared" ref="E95:E102" si="25">IF((B95-C95)&lt;0,C95-B95,0)</f>
        <v>0</v>
      </c>
      <c r="F95" s="373">
        <f>G127</f>
        <v>0</v>
      </c>
      <c r="G95" s="373"/>
      <c r="H95" s="374"/>
      <c r="I95" s="373"/>
      <c r="J95" s="374"/>
      <c r="K95" s="373"/>
      <c r="M95" s="375"/>
      <c r="N95" s="373">
        <f>IF((D95-E95+F95-G95+H95-J95)&gt;0,D95-E95+F95-G95+H95-J95,0)</f>
        <v>0</v>
      </c>
      <c r="O95" s="373">
        <f>IF((D95-E95+F95-G95+H95-J95)&lt;0,-(D95-E95+F95-G95+H95-J95),0)</f>
        <v>0</v>
      </c>
    </row>
    <row r="96" spans="1:15">
      <c r="A96" s="375" t="s">
        <v>167</v>
      </c>
      <c r="B96" s="376">
        <f>Balances!J8</f>
        <v>0</v>
      </c>
      <c r="C96" s="373">
        <f t="shared" si="23"/>
        <v>0</v>
      </c>
      <c r="D96" s="373">
        <f t="shared" si="24"/>
        <v>0</v>
      </c>
      <c r="E96" s="373">
        <f t="shared" si="25"/>
        <v>0</v>
      </c>
      <c r="F96" s="373"/>
      <c r="G96" s="373"/>
      <c r="H96" s="374"/>
      <c r="I96" s="373"/>
      <c r="J96" s="374"/>
      <c r="K96" s="373"/>
      <c r="M96" s="375"/>
      <c r="N96" s="373">
        <f>IF((D96-E96+F96-G96+H96-J96)&gt;0,D96-E96+F96-G96+H96-J96,0)</f>
        <v>0</v>
      </c>
      <c r="O96" s="373">
        <f>IF((D96-E96+F96-G96+H96-J96)&lt;0,-(D96-E96+F96-G96+H96-J96),0)</f>
        <v>0</v>
      </c>
    </row>
    <row r="97" spans="1:15">
      <c r="A97" s="375" t="s">
        <v>467</v>
      </c>
      <c r="B97" s="376">
        <f>Balances!J9</f>
        <v>0</v>
      </c>
      <c r="C97" s="373">
        <f t="shared" si="23"/>
        <v>0</v>
      </c>
      <c r="D97" s="373">
        <f>IF((B97-C97)&gt;0,B97-C97,0)</f>
        <v>0</v>
      </c>
      <c r="E97" s="373">
        <f>IF((B97-C97)&lt;0,C97-B97,0)</f>
        <v>0</v>
      </c>
      <c r="F97" s="373"/>
      <c r="G97" s="373"/>
      <c r="H97" s="374"/>
      <c r="I97" s="373"/>
      <c r="J97" s="374"/>
      <c r="K97" s="373"/>
      <c r="M97" s="375"/>
      <c r="N97" s="373"/>
      <c r="O97" s="373"/>
    </row>
    <row r="98" spans="1:15">
      <c r="A98" s="375" t="s">
        <v>319</v>
      </c>
      <c r="B98" s="376">
        <f>Balances!J11</f>
        <v>0</v>
      </c>
      <c r="C98" s="373">
        <f t="shared" si="23"/>
        <v>0</v>
      </c>
      <c r="D98" s="373">
        <f t="shared" si="24"/>
        <v>0</v>
      </c>
      <c r="E98" s="373">
        <f t="shared" si="25"/>
        <v>0</v>
      </c>
      <c r="F98" s="373"/>
      <c r="G98" s="373">
        <f>D98</f>
        <v>0</v>
      </c>
      <c r="H98" s="374"/>
      <c r="I98" s="373"/>
      <c r="J98" s="374"/>
      <c r="K98" s="373"/>
      <c r="L98" s="374">
        <f>IF((D98-E98+F98-G98+H98-J98)&gt;0,D98-E98+F98-G98+H98-J98,0)</f>
        <v>0</v>
      </c>
      <c r="M98" s="376">
        <f>IF((D98-E98+F98-G98+H98-J98)&lt;0,-(D98-E98+F98-G98+H98-J98),0)</f>
        <v>0</v>
      </c>
      <c r="N98" s="373"/>
      <c r="O98" s="373"/>
    </row>
    <row r="99" spans="1:15">
      <c r="A99" s="375" t="s">
        <v>52</v>
      </c>
      <c r="B99" s="376">
        <f>Balances!J12</f>
        <v>0</v>
      </c>
      <c r="C99" s="373">
        <f t="shared" si="23"/>
        <v>0</v>
      </c>
      <c r="D99" s="373">
        <f t="shared" si="24"/>
        <v>0</v>
      </c>
      <c r="E99" s="373">
        <f t="shared" si="25"/>
        <v>0</v>
      </c>
      <c r="F99" s="373"/>
      <c r="G99" s="373"/>
      <c r="H99" s="374"/>
      <c r="I99" s="373"/>
      <c r="J99" s="374">
        <f>H119</f>
        <v>0</v>
      </c>
      <c r="K99" s="377">
        <v>-1</v>
      </c>
      <c r="L99" s="374">
        <f>IF((D99-E99+F99-G99+H99-J99)&gt;0,D99-E99+F99-G99+H99-J99,0)</f>
        <v>0</v>
      </c>
      <c r="M99" s="376">
        <f>IF((D99-E99+F99-G99+H99-J99)&lt;0,-(D99-E99+F99-G99+H99-J99),0)</f>
        <v>0</v>
      </c>
      <c r="N99" s="373"/>
      <c r="O99" s="373"/>
    </row>
    <row r="100" spans="1:15">
      <c r="A100" s="171" t="s">
        <v>240</v>
      </c>
      <c r="B100" s="376">
        <f>Circulantes!N25</f>
        <v>0</v>
      </c>
      <c r="C100" s="373">
        <f t="shared" si="23"/>
        <v>0</v>
      </c>
      <c r="D100" s="373">
        <f>IF((B100-C100)&gt;0,B100-C100,0)</f>
        <v>0</v>
      </c>
      <c r="E100" s="373">
        <f>IF((B100-C100)&lt;0,C100-B100,0)</f>
        <v>0</v>
      </c>
      <c r="F100" s="373"/>
      <c r="G100" s="373">
        <f>D100</f>
        <v>0</v>
      </c>
      <c r="H100" s="374"/>
      <c r="I100" s="373"/>
      <c r="J100" s="374"/>
      <c r="K100" s="377"/>
      <c r="L100" s="374">
        <f>IF((D100-E100+F100-G100+H100-J100)&gt;0,D100-E100+F100-G100+H100-J100,0)</f>
        <v>0</v>
      </c>
      <c r="M100" s="376">
        <f>IF((D100-E100+F100-G100+H100-J100)&lt;0,-(D100-E100+F100-G100+H100-J100),0)</f>
        <v>0</v>
      </c>
      <c r="N100" s="373"/>
      <c r="O100" s="373"/>
    </row>
    <row r="101" spans="1:15">
      <c r="A101" s="375" t="s">
        <v>173</v>
      </c>
      <c r="B101" s="376">
        <f>Circulantes!N26</f>
        <v>0</v>
      </c>
      <c r="C101" s="373">
        <f t="shared" si="23"/>
        <v>0</v>
      </c>
      <c r="D101" s="373">
        <f t="shared" si="24"/>
        <v>0</v>
      </c>
      <c r="E101" s="373">
        <f t="shared" si="25"/>
        <v>0</v>
      </c>
      <c r="F101" s="373"/>
      <c r="G101" s="373"/>
      <c r="H101" s="374"/>
      <c r="I101" s="373"/>
      <c r="J101" s="374"/>
      <c r="K101" s="377"/>
      <c r="L101" s="374">
        <f>IF((D101-E101+F101-G101+H101-J101)&gt;0,D101-E101+F101-G101+H101-J101,0)</f>
        <v>0</v>
      </c>
      <c r="M101" s="376">
        <f>IF((D101-E101+F101-G101+H101-J101)&lt;0,-(D101-E101+F101-G101+H101-J101),0)</f>
        <v>0</v>
      </c>
      <c r="N101" s="373"/>
      <c r="O101" s="373"/>
    </row>
    <row r="102" spans="1:15">
      <c r="A102" s="378" t="s">
        <v>53</v>
      </c>
      <c r="B102" s="379">
        <f>Balances!J14</f>
        <v>0</v>
      </c>
      <c r="C102" s="379">
        <f t="shared" si="23"/>
        <v>0</v>
      </c>
      <c r="D102" s="379">
        <f t="shared" si="24"/>
        <v>0</v>
      </c>
      <c r="E102" s="380">
        <f t="shared" si="25"/>
        <v>0</v>
      </c>
      <c r="F102" s="381"/>
      <c r="G102" s="381"/>
      <c r="H102" s="382"/>
      <c r="I102" s="381"/>
      <c r="J102" s="382"/>
      <c r="K102" s="381"/>
      <c r="L102" s="379">
        <f>IF((SUM(L94:L101)+SUM(L103:L132)-SUM(M103:M132)-SUM(M94:M101))&lt;0,-(SUM(L94:L101)+SUM(L103:L132)-SUM(M103:M132)-SUM(M94:M101)),0)</f>
        <v>0</v>
      </c>
      <c r="M102" s="379">
        <f>IF((SUM(L94:L101)+SUM(L103:L132)-SUM(M103:M132)-SUM(M94:M101))&gt;0,SUM(L94:L101)+SUM(L103:L132)-SUM(M103:M132)-SUM(M94:M101),0)</f>
        <v>0</v>
      </c>
      <c r="N102" s="379">
        <f>IF((SUM(N94:N101)+SUM(N103:N132)-SUM(O103:O132)-SUM(O94:O101))&lt;0,-(SUM(N94:N101)+SUM(N103:N132)-SUM(O103:O132)-SUM(O94:O101)),0)</f>
        <v>0</v>
      </c>
      <c r="O102" s="379">
        <f>IF((SUM(N94:N101)+SUM(N103:N132)-SUM(O103:O132)-SUM(O94:O101))&gt;0,SUM(N94:N101)+SUM(N103:N132)-SUM(O103:O132)-SUM(O94:O101),0)</f>
        <v>0</v>
      </c>
    </row>
    <row r="103" spans="1:15">
      <c r="A103" s="371" t="s">
        <v>71</v>
      </c>
      <c r="B103" s="373"/>
      <c r="C103" s="373"/>
      <c r="D103" s="373"/>
      <c r="E103" s="373"/>
      <c r="F103" s="373"/>
      <c r="G103" s="373"/>
      <c r="H103" s="374"/>
      <c r="I103" s="373"/>
      <c r="J103" s="374"/>
      <c r="K103" s="373"/>
      <c r="L103" s="374">
        <f>IF((D103-E103+F103-G103+H103-J103)&gt;0,D103-E103+F103-G103+H103-J103,0)</f>
        <v>0</v>
      </c>
      <c r="M103" s="376">
        <f>IF((D103-E103+F103-G103+H103-J103)&lt;0,-(D103-E103+F103-G103+H103-J103),0)</f>
        <v>0</v>
      </c>
      <c r="N103" s="373"/>
      <c r="O103" s="373"/>
    </row>
    <row r="104" spans="1:15">
      <c r="A104" s="375" t="s">
        <v>65</v>
      </c>
      <c r="B104" s="373">
        <f>Balances!J17</f>
        <v>0</v>
      </c>
      <c r="C104" s="373">
        <f t="shared" ref="C104:C112" si="26">B60</f>
        <v>0</v>
      </c>
      <c r="D104" s="373">
        <f>IF((B104-C104)&lt;0,C104-B104,0)</f>
        <v>0</v>
      </c>
      <c r="E104" s="373">
        <f>IF((B104-C104)&gt;0,B104-C104,0)</f>
        <v>0</v>
      </c>
      <c r="F104" s="373"/>
      <c r="G104" s="373"/>
      <c r="H104" s="374"/>
      <c r="I104" s="373"/>
      <c r="J104" s="374"/>
      <c r="K104" s="373"/>
      <c r="M104" s="375"/>
      <c r="N104" s="373">
        <f t="shared" ref="N104:N112" si="27">IF((D104-E104+F104-G104+H104-J104)&gt;0,D104-E104+F104-G104+H104-J104,0)</f>
        <v>0</v>
      </c>
      <c r="O104" s="373">
        <f t="shared" ref="O104:O112" si="28">IF((D104-E104+F104-G104+H104-J104)&lt;0,-(D104-E104+F104-G104+H104-J104),0)</f>
        <v>0</v>
      </c>
    </row>
    <row r="105" spans="1:15">
      <c r="A105" s="375" t="s">
        <v>264</v>
      </c>
      <c r="B105" s="373">
        <f>Balances!J18</f>
        <v>0</v>
      </c>
      <c r="C105" s="373">
        <f t="shared" si="26"/>
        <v>0</v>
      </c>
      <c r="D105" s="373">
        <f t="shared" ref="D105:D118" si="29">IF((B105-C105)&lt;0,C105-B105,0)</f>
        <v>0</v>
      </c>
      <c r="E105" s="373">
        <f t="shared" ref="E105:E118" si="30">IF((B105-C105)&gt;0,B105-C105,0)</f>
        <v>0</v>
      </c>
      <c r="F105" s="373"/>
      <c r="G105" s="373"/>
      <c r="H105" s="374"/>
      <c r="I105" s="373"/>
      <c r="J105" s="374"/>
      <c r="K105" s="373"/>
      <c r="M105" s="375"/>
      <c r="N105" s="373">
        <f t="shared" si="27"/>
        <v>0</v>
      </c>
      <c r="O105" s="373">
        <f t="shared" si="28"/>
        <v>0</v>
      </c>
    </row>
    <row r="106" spans="1:15">
      <c r="A106" s="375" t="s">
        <v>73</v>
      </c>
      <c r="B106" s="373">
        <f>Balances!J19</f>
        <v>0</v>
      </c>
      <c r="C106" s="373">
        <f t="shared" si="26"/>
        <v>0</v>
      </c>
      <c r="D106" s="373">
        <f t="shared" si="29"/>
        <v>0</v>
      </c>
      <c r="E106" s="373">
        <f t="shared" si="30"/>
        <v>0</v>
      </c>
      <c r="F106" s="373">
        <f>E106</f>
        <v>0</v>
      </c>
      <c r="G106" s="373">
        <f>D106</f>
        <v>0</v>
      </c>
      <c r="H106" s="374"/>
      <c r="I106" s="373"/>
      <c r="J106" s="374"/>
      <c r="K106" s="373"/>
      <c r="M106" s="375"/>
      <c r="N106" s="373">
        <f t="shared" si="27"/>
        <v>0</v>
      </c>
      <c r="O106" s="373">
        <f t="shared" si="28"/>
        <v>0</v>
      </c>
    </row>
    <row r="107" spans="1:15">
      <c r="A107" s="375" t="s">
        <v>448</v>
      </c>
      <c r="B107" s="373">
        <f>Balances!J20</f>
        <v>0</v>
      </c>
      <c r="C107" s="373">
        <f t="shared" si="26"/>
        <v>0</v>
      </c>
      <c r="D107" s="373">
        <f t="shared" si="29"/>
        <v>0</v>
      </c>
      <c r="E107" s="373">
        <f t="shared" si="30"/>
        <v>0</v>
      </c>
      <c r="F107" s="373">
        <f>E107</f>
        <v>0</v>
      </c>
      <c r="G107" s="373">
        <f>D107</f>
        <v>0</v>
      </c>
      <c r="H107" s="374"/>
      <c r="I107" s="373"/>
      <c r="J107" s="374"/>
      <c r="K107" s="373"/>
      <c r="M107" s="375"/>
      <c r="N107" s="373">
        <f>IF((D107-E107+F107-G107+H107-J107)&gt;0,D107-E107+F107-G107+H107-J107,0)</f>
        <v>0</v>
      </c>
      <c r="O107" s="373">
        <f>IF((D107-E107+F107-G107+H107-J107)&lt;0,-(D107-E107+F107-G107+H107-J107),0)</f>
        <v>0</v>
      </c>
    </row>
    <row r="108" spans="1:15">
      <c r="A108" s="375" t="s">
        <v>450</v>
      </c>
      <c r="B108" s="373">
        <f>Balances!J21</f>
        <v>0</v>
      </c>
      <c r="C108" s="373">
        <f t="shared" si="26"/>
        <v>0</v>
      </c>
      <c r="D108" s="373">
        <f t="shared" si="29"/>
        <v>0</v>
      </c>
      <c r="E108" s="373">
        <f t="shared" si="30"/>
        <v>0</v>
      </c>
      <c r="F108" s="373">
        <f>G132+G107</f>
        <v>0</v>
      </c>
      <c r="G108" s="373">
        <f>F132+F107</f>
        <v>0</v>
      </c>
      <c r="H108" s="374"/>
      <c r="I108" s="373"/>
      <c r="J108" s="374"/>
      <c r="K108" s="373"/>
      <c r="M108" s="375"/>
      <c r="N108" s="373">
        <f t="shared" si="27"/>
        <v>0</v>
      </c>
      <c r="O108" s="373">
        <f t="shared" si="28"/>
        <v>0</v>
      </c>
    </row>
    <row r="109" spans="1:15">
      <c r="A109" s="375" t="s">
        <v>449</v>
      </c>
      <c r="B109" s="373">
        <f>Balances!J22</f>
        <v>0</v>
      </c>
      <c r="C109" s="373">
        <f t="shared" si="26"/>
        <v>0</v>
      </c>
      <c r="D109" s="373">
        <f>IF((B109-C109)&lt;0,C109-B109,0)</f>
        <v>0</v>
      </c>
      <c r="E109" s="373">
        <f>IF((B109-C109)&gt;0,B109-C109,0)</f>
        <v>0</v>
      </c>
      <c r="F109" s="373"/>
      <c r="G109" s="373"/>
      <c r="H109" s="374"/>
      <c r="I109" s="373"/>
      <c r="J109" s="374"/>
      <c r="K109" s="373"/>
      <c r="M109" s="375"/>
      <c r="N109" s="373">
        <f>IF((D109-E109+F109-G109+H109-J109)&gt;0,D109-E109+F109-G109+H109-J109,0)</f>
        <v>0</v>
      </c>
      <c r="O109" s="373">
        <f>IF((D109-E109+F109-G109+H109-J109)&lt;0,-(D109-E109+F109-G109+H109-J109),0)</f>
        <v>0</v>
      </c>
    </row>
    <row r="110" spans="1:15">
      <c r="A110" s="375" t="s">
        <v>153</v>
      </c>
      <c r="B110" s="373">
        <f>Balances!J23</f>
        <v>0</v>
      </c>
      <c r="C110" s="373">
        <f t="shared" si="26"/>
        <v>0</v>
      </c>
      <c r="D110" s="373">
        <f t="shared" si="29"/>
        <v>0</v>
      </c>
      <c r="E110" s="373">
        <f t="shared" si="30"/>
        <v>0</v>
      </c>
      <c r="F110" s="373"/>
      <c r="G110" s="373">
        <f>F123</f>
        <v>0</v>
      </c>
      <c r="H110" s="374"/>
      <c r="I110" s="373"/>
      <c r="J110" s="374"/>
      <c r="K110" s="373"/>
      <c r="M110" s="375"/>
      <c r="N110" s="373">
        <f t="shared" si="27"/>
        <v>0</v>
      </c>
      <c r="O110" s="373">
        <f t="shared" si="28"/>
        <v>0</v>
      </c>
    </row>
    <row r="111" spans="1:15">
      <c r="A111" s="375" t="s">
        <v>271</v>
      </c>
      <c r="B111" s="373">
        <f>Balances!J25</f>
        <v>0</v>
      </c>
      <c r="C111" s="373">
        <f t="shared" si="26"/>
        <v>0</v>
      </c>
      <c r="D111" s="373">
        <f t="shared" si="29"/>
        <v>0</v>
      </c>
      <c r="E111" s="373">
        <f t="shared" si="30"/>
        <v>0</v>
      </c>
      <c r="F111" s="373"/>
      <c r="G111" s="373"/>
      <c r="H111" s="374"/>
      <c r="I111" s="373"/>
      <c r="J111" s="374"/>
      <c r="K111" s="373"/>
      <c r="M111" s="375"/>
      <c r="N111" s="373">
        <f t="shared" si="27"/>
        <v>0</v>
      </c>
      <c r="O111" s="373">
        <f t="shared" si="28"/>
        <v>0</v>
      </c>
    </row>
    <row r="112" spans="1:15">
      <c r="A112" s="375" t="s">
        <v>272</v>
      </c>
      <c r="B112" s="373">
        <f>Balances!J26</f>
        <v>0</v>
      </c>
      <c r="C112" s="373">
        <f t="shared" si="26"/>
        <v>0</v>
      </c>
      <c r="D112" s="373">
        <f>IF((B112-C112)&lt;0,C112-B112,0)</f>
        <v>0</v>
      </c>
      <c r="E112" s="373">
        <f>IF((B112-C112)&gt;0,B112-C112,0)</f>
        <v>0</v>
      </c>
      <c r="F112" s="373"/>
      <c r="G112" s="373"/>
      <c r="H112" s="374"/>
      <c r="I112" s="373"/>
      <c r="J112" s="374"/>
      <c r="K112" s="373"/>
      <c r="M112" s="375"/>
      <c r="N112" s="373">
        <f t="shared" si="27"/>
        <v>0</v>
      </c>
      <c r="O112" s="373">
        <f t="shared" si="28"/>
        <v>0</v>
      </c>
    </row>
    <row r="113" spans="1:15">
      <c r="A113" s="375" t="s">
        <v>329</v>
      </c>
      <c r="B113" s="373">
        <f>Balances!J28</f>
        <v>0</v>
      </c>
      <c r="C113" s="373">
        <f t="shared" ref="C113:C118" si="31">B69</f>
        <v>0</v>
      </c>
      <c r="D113" s="373">
        <f t="shared" si="29"/>
        <v>0</v>
      </c>
      <c r="E113" s="373">
        <f t="shared" si="30"/>
        <v>0</v>
      </c>
      <c r="F113" s="373"/>
      <c r="G113" s="373"/>
      <c r="H113" s="374"/>
      <c r="I113" s="373"/>
      <c r="J113" s="374"/>
      <c r="K113" s="373"/>
      <c r="L113" s="374">
        <f t="shared" ref="L113:L121" si="32">IF((D113-E113+F113-G113+H113-J113)&gt;0,D113-E113+F113-G113+H113-J113,0)</f>
        <v>0</v>
      </c>
      <c r="M113" s="376">
        <f>IF((D113-E113+F113-G113+H113-J113)&lt;0,-(D113-E113+F113-G113+H113-J113),0)</f>
        <v>0</v>
      </c>
      <c r="N113" s="373"/>
      <c r="O113" s="373"/>
    </row>
    <row r="114" spans="1:15">
      <c r="A114" s="375" t="str">
        <f>A70</f>
        <v>Acreedores comerciales</v>
      </c>
      <c r="B114" s="373">
        <f>Balances!J29</f>
        <v>0</v>
      </c>
      <c r="C114" s="373">
        <f t="shared" si="31"/>
        <v>0</v>
      </c>
      <c r="D114" s="373">
        <f t="shared" si="29"/>
        <v>0</v>
      </c>
      <c r="E114" s="373">
        <f t="shared" si="30"/>
        <v>0</v>
      </c>
      <c r="F114" s="373"/>
      <c r="G114" s="373"/>
      <c r="H114" s="399">
        <f>J125</f>
        <v>0</v>
      </c>
      <c r="I114" s="394">
        <v>-2</v>
      </c>
      <c r="J114" s="374"/>
      <c r="K114" s="373"/>
      <c r="L114" s="373">
        <f t="shared" si="32"/>
        <v>0</v>
      </c>
      <c r="M114" s="373">
        <f t="shared" ref="M114:M119" si="33">IF((D114-E114+F114-G114+H114-J114)&lt;0,-(D114-E114+F114-G114+H114-J114),0)</f>
        <v>0</v>
      </c>
      <c r="N114" s="373"/>
      <c r="O114" s="373"/>
    </row>
    <row r="115" spans="1:15">
      <c r="A115" s="375" t="s">
        <v>55</v>
      </c>
      <c r="B115" s="373">
        <f>Balances!J30</f>
        <v>0</v>
      </c>
      <c r="C115" s="373">
        <f t="shared" si="31"/>
        <v>0</v>
      </c>
      <c r="D115" s="373">
        <f t="shared" si="29"/>
        <v>0</v>
      </c>
      <c r="E115" s="373">
        <f t="shared" si="30"/>
        <v>0</v>
      </c>
      <c r="F115" s="373"/>
      <c r="G115" s="373"/>
      <c r="H115" s="399">
        <f>J131</f>
        <v>0</v>
      </c>
      <c r="I115" s="377">
        <v>-5</v>
      </c>
      <c r="J115" s="374"/>
      <c r="K115" s="373"/>
      <c r="L115" s="373"/>
      <c r="M115" s="373"/>
      <c r="N115" s="373">
        <f>IF((D115-E115+F115-G115+H115-J115)&gt;0,D115-E115+F115-G115+H115-J115,0)</f>
        <v>0</v>
      </c>
      <c r="O115" s="373">
        <f>IF((D115-E115+F115-G115+H115-J115)&lt;0,-(D115-E115+F115-G115+H115-J115),0)</f>
        <v>0</v>
      </c>
    </row>
    <row r="116" spans="1:15">
      <c r="A116" s="375" t="str">
        <f>A72</f>
        <v>H.P. acreedora por distintos conceptos</v>
      </c>
      <c r="B116" s="373">
        <f>Balances!J31</f>
        <v>0</v>
      </c>
      <c r="C116" s="373">
        <f t="shared" si="31"/>
        <v>0</v>
      </c>
      <c r="D116" s="373">
        <f t="shared" si="29"/>
        <v>0</v>
      </c>
      <c r="E116" s="373">
        <f t="shared" si="30"/>
        <v>0</v>
      </c>
      <c r="F116" s="373">
        <f>G100</f>
        <v>0</v>
      </c>
      <c r="G116" s="373"/>
      <c r="H116" s="399">
        <f>J130+Circulantes!L35</f>
        <v>0</v>
      </c>
      <c r="I116" s="394">
        <v>-3</v>
      </c>
      <c r="J116" s="374"/>
      <c r="K116" s="373"/>
      <c r="L116" s="373">
        <f t="shared" si="32"/>
        <v>0</v>
      </c>
      <c r="M116" s="373">
        <f t="shared" si="33"/>
        <v>0</v>
      </c>
      <c r="N116" s="373"/>
      <c r="O116" s="373"/>
    </row>
    <row r="117" spans="1:15">
      <c r="A117" s="375" t="str">
        <f>A73</f>
        <v>Organismos de la S.S. acreedores</v>
      </c>
      <c r="B117" s="373">
        <f>Balances!J32</f>
        <v>0</v>
      </c>
      <c r="C117" s="373">
        <f t="shared" si="31"/>
        <v>0</v>
      </c>
      <c r="D117" s="373">
        <f t="shared" si="29"/>
        <v>0</v>
      </c>
      <c r="E117" s="373">
        <f t="shared" si="30"/>
        <v>0</v>
      </c>
      <c r="F117" s="373"/>
      <c r="G117" s="373"/>
      <c r="H117" s="399">
        <f>Circulantes!L36</f>
        <v>0</v>
      </c>
      <c r="I117" s="394">
        <v>-4</v>
      </c>
      <c r="J117" s="384"/>
      <c r="K117" s="373"/>
      <c r="L117" s="373">
        <f t="shared" si="32"/>
        <v>0</v>
      </c>
      <c r="M117" s="373">
        <f t="shared" si="33"/>
        <v>0</v>
      </c>
      <c r="N117" s="373"/>
      <c r="O117" s="373"/>
    </row>
    <row r="118" spans="1:15">
      <c r="A118" s="378" t="str">
        <f>A74</f>
        <v>Otras cuentas a pagar no financieras</v>
      </c>
      <c r="B118" s="385">
        <f>Balances!J33</f>
        <v>0</v>
      </c>
      <c r="C118" s="381">
        <f t="shared" si="31"/>
        <v>0</v>
      </c>
      <c r="D118" s="385">
        <f t="shared" si="29"/>
        <v>0</v>
      </c>
      <c r="E118" s="381">
        <f t="shared" si="30"/>
        <v>0</v>
      </c>
      <c r="F118" s="381"/>
      <c r="G118" s="381"/>
      <c r="H118" s="400"/>
      <c r="I118" s="395"/>
      <c r="J118" s="382"/>
      <c r="K118" s="381"/>
      <c r="L118" s="381">
        <f t="shared" si="32"/>
        <v>0</v>
      </c>
      <c r="M118" s="381">
        <f t="shared" si="33"/>
        <v>0</v>
      </c>
      <c r="N118" s="381"/>
      <c r="O118" s="381"/>
    </row>
    <row r="119" spans="1:15">
      <c r="A119" s="375" t="s">
        <v>115</v>
      </c>
      <c r="B119" s="373"/>
      <c r="C119" s="373"/>
      <c r="D119" s="373"/>
      <c r="E119" s="373">
        <f>Resultados!I5</f>
        <v>0</v>
      </c>
      <c r="F119" s="373"/>
      <c r="G119" s="373"/>
      <c r="H119" s="374">
        <f>E119</f>
        <v>0</v>
      </c>
      <c r="I119" s="377">
        <v>-1</v>
      </c>
      <c r="J119" s="374"/>
      <c r="K119" s="373"/>
      <c r="L119" s="373">
        <f t="shared" si="32"/>
        <v>0</v>
      </c>
      <c r="M119" s="373">
        <f t="shared" si="33"/>
        <v>0</v>
      </c>
      <c r="N119" s="373"/>
      <c r="O119" s="373"/>
    </row>
    <row r="120" spans="1:15">
      <c r="A120" s="375" t="s">
        <v>42</v>
      </c>
      <c r="B120" s="373"/>
      <c r="C120" s="373"/>
      <c r="D120" s="373"/>
      <c r="E120" s="373">
        <f>Resultados!I6</f>
        <v>0</v>
      </c>
      <c r="F120" s="373">
        <f>E120</f>
        <v>0</v>
      </c>
      <c r="G120" s="373"/>
      <c r="H120" s="374"/>
      <c r="I120" s="377"/>
      <c r="J120" s="374"/>
      <c r="K120" s="373"/>
      <c r="L120" s="373">
        <f t="shared" si="32"/>
        <v>0</v>
      </c>
      <c r="M120" s="373">
        <f>IF((D120-E120+F120-G120+H120-J120)&lt;0,-(D120-E120+F120-G120+H120-J120),0)</f>
        <v>0</v>
      </c>
      <c r="N120" s="373"/>
      <c r="O120" s="373"/>
    </row>
    <row r="121" spans="1:15">
      <c r="A121" s="654" t="s">
        <v>298</v>
      </c>
      <c r="B121" s="373"/>
      <c r="C121" s="373"/>
      <c r="D121" s="373"/>
      <c r="E121" s="373">
        <f>Resultados!I7</f>
        <v>0</v>
      </c>
      <c r="F121" s="373"/>
      <c r="G121" s="373"/>
      <c r="H121" s="374"/>
      <c r="I121" s="377"/>
      <c r="J121" s="374"/>
      <c r="K121" s="373"/>
      <c r="L121" s="373">
        <f t="shared" si="32"/>
        <v>0</v>
      </c>
      <c r="M121" s="373">
        <f>IF((D121-E121+F121-G121+H121-J121)&lt;0,-(D121-E121+F121-G121+H121-J121),0)</f>
        <v>0</v>
      </c>
      <c r="N121" s="373"/>
      <c r="O121" s="373"/>
    </row>
    <row r="122" spans="1:15">
      <c r="A122" s="654" t="s">
        <v>235</v>
      </c>
      <c r="B122" s="373"/>
      <c r="C122" s="373"/>
      <c r="D122" s="373"/>
      <c r="E122" s="373">
        <f>Resultados!I8+Resultados!I9</f>
        <v>0</v>
      </c>
      <c r="F122" s="373">
        <f>E122</f>
        <v>0</v>
      </c>
      <c r="G122" s="373"/>
      <c r="H122" s="374"/>
      <c r="I122" s="377"/>
      <c r="J122" s="374"/>
      <c r="K122" s="373"/>
      <c r="L122" s="373"/>
      <c r="M122" s="373"/>
      <c r="N122" s="373"/>
      <c r="O122" s="373"/>
    </row>
    <row r="123" spans="1:15">
      <c r="A123" s="654" t="s">
        <v>245</v>
      </c>
      <c r="B123" s="373"/>
      <c r="C123" s="373"/>
      <c r="D123" s="373"/>
      <c r="E123" s="373">
        <f>Resultados!I10</f>
        <v>0</v>
      </c>
      <c r="F123" s="373">
        <f>E123</f>
        <v>0</v>
      </c>
      <c r="G123" s="373"/>
      <c r="H123" s="374"/>
      <c r="I123" s="377"/>
      <c r="J123" s="374"/>
      <c r="K123" s="373"/>
      <c r="L123" s="373"/>
      <c r="M123" s="373"/>
      <c r="N123" s="373"/>
      <c r="O123" s="373"/>
    </row>
    <row r="124" spans="1:15">
      <c r="A124" s="654" t="s">
        <v>165</v>
      </c>
      <c r="B124" s="373"/>
      <c r="C124" s="373"/>
      <c r="D124" s="373"/>
      <c r="E124" s="373">
        <f>Resultados!I11</f>
        <v>0</v>
      </c>
      <c r="F124" s="373"/>
      <c r="G124" s="373"/>
      <c r="H124" s="374"/>
      <c r="I124" s="373"/>
      <c r="J124" s="374"/>
      <c r="K124" s="373"/>
      <c r="L124" s="373">
        <f t="shared" ref="L124:L132" si="34">IF((D124-E124+F124-G124+H124-J124)&gt;0,D124-E124+F124-G124+H124-J124,0)</f>
        <v>0</v>
      </c>
      <c r="M124" s="373">
        <f t="shared" ref="M124:M132" si="35">IF((D124-E124+F124-G124+H124-J124)&lt;0,-(D124-E124+F124-G124+H124-J124),0)</f>
        <v>0</v>
      </c>
      <c r="N124" s="373"/>
      <c r="O124" s="373"/>
    </row>
    <row r="125" spans="1:15">
      <c r="A125" s="375" t="s">
        <v>116</v>
      </c>
      <c r="B125" s="373"/>
      <c r="C125" s="373"/>
      <c r="D125" s="373">
        <f>-SUM(Resultados!J12:J13)</f>
        <v>0</v>
      </c>
      <c r="E125" s="373"/>
      <c r="F125" s="373"/>
      <c r="G125" s="373"/>
      <c r="H125" s="374"/>
      <c r="I125" s="373"/>
      <c r="J125" s="374">
        <f>D125</f>
        <v>0</v>
      </c>
      <c r="K125" s="377">
        <v>-2</v>
      </c>
      <c r="L125" s="373">
        <f t="shared" si="34"/>
        <v>0</v>
      </c>
      <c r="M125" s="373">
        <f t="shared" si="35"/>
        <v>0</v>
      </c>
      <c r="N125" s="373"/>
      <c r="O125" s="373"/>
    </row>
    <row r="126" spans="1:15">
      <c r="A126" s="375" t="s">
        <v>117</v>
      </c>
      <c r="B126" s="373"/>
      <c r="C126" s="373"/>
      <c r="D126" s="373">
        <f>'G. Fijos'!F17</f>
        <v>0</v>
      </c>
      <c r="E126" s="373"/>
      <c r="F126" s="373"/>
      <c r="G126" s="373"/>
      <c r="H126" s="374"/>
      <c r="I126" s="373"/>
      <c r="J126" s="374">
        <f>SUM(Circulantes!L35:L36)</f>
        <v>0</v>
      </c>
      <c r="K126" s="377">
        <v>-3</v>
      </c>
      <c r="L126" s="373">
        <f t="shared" si="34"/>
        <v>0</v>
      </c>
      <c r="M126" s="373">
        <f t="shared" si="35"/>
        <v>0</v>
      </c>
      <c r="N126" s="373"/>
      <c r="O126" s="373"/>
    </row>
    <row r="127" spans="1:15">
      <c r="A127" s="375" t="s">
        <v>118</v>
      </c>
      <c r="B127" s="373"/>
      <c r="C127" s="373"/>
      <c r="D127" s="373">
        <f>'G. Fijos'!F18</f>
        <v>0</v>
      </c>
      <c r="E127" s="373"/>
      <c r="F127" s="373"/>
      <c r="G127" s="373">
        <f>D127</f>
        <v>0</v>
      </c>
      <c r="H127" s="374"/>
      <c r="I127" s="373"/>
      <c r="J127" s="374"/>
      <c r="K127" s="377"/>
      <c r="L127" s="373">
        <f t="shared" si="34"/>
        <v>0</v>
      </c>
      <c r="M127" s="373">
        <f t="shared" si="35"/>
        <v>0</v>
      </c>
      <c r="N127" s="373"/>
      <c r="O127" s="373"/>
    </row>
    <row r="128" spans="1:15">
      <c r="A128" s="375" t="s">
        <v>119</v>
      </c>
      <c r="B128" s="373"/>
      <c r="C128" s="373"/>
      <c r="D128" s="373">
        <f>'G. Fijos'!F5</f>
        <v>0</v>
      </c>
      <c r="E128" s="373"/>
      <c r="F128" s="373"/>
      <c r="G128" s="373"/>
      <c r="H128" s="374"/>
      <c r="I128" s="373"/>
      <c r="J128" s="374"/>
      <c r="K128" s="377"/>
      <c r="L128" s="373">
        <f t="shared" si="34"/>
        <v>0</v>
      </c>
      <c r="M128" s="373">
        <f t="shared" si="35"/>
        <v>0</v>
      </c>
      <c r="N128" s="373"/>
      <c r="O128" s="373"/>
    </row>
    <row r="129" spans="1:15">
      <c r="A129" s="375" t="s">
        <v>120</v>
      </c>
      <c r="B129" s="373"/>
      <c r="C129" s="373"/>
      <c r="D129" s="373">
        <f>'G. Fijos'!F21</f>
        <v>0</v>
      </c>
      <c r="E129" s="373"/>
      <c r="F129" s="373"/>
      <c r="G129" s="373"/>
      <c r="H129" s="374"/>
      <c r="I129" s="373"/>
      <c r="J129" s="374"/>
      <c r="K129" s="377"/>
      <c r="L129" s="373">
        <f t="shared" si="34"/>
        <v>0</v>
      </c>
      <c r="M129" s="373">
        <f t="shared" si="35"/>
        <v>0</v>
      </c>
      <c r="N129" s="373"/>
      <c r="O129" s="373"/>
    </row>
    <row r="130" spans="1:15">
      <c r="A130" s="375" t="s">
        <v>45</v>
      </c>
      <c r="B130" s="373"/>
      <c r="C130" s="373"/>
      <c r="D130" s="373">
        <f>-Resultados!J23</f>
        <v>0</v>
      </c>
      <c r="E130" s="373"/>
      <c r="F130" s="373"/>
      <c r="G130" s="373"/>
      <c r="H130" s="374"/>
      <c r="I130" s="373"/>
      <c r="J130" s="374">
        <f>D130</f>
        <v>0</v>
      </c>
      <c r="K130" s="377">
        <v>-3</v>
      </c>
      <c r="L130" s="373">
        <f t="shared" si="34"/>
        <v>0</v>
      </c>
      <c r="M130" s="373">
        <f t="shared" si="35"/>
        <v>0</v>
      </c>
      <c r="N130" s="373"/>
      <c r="O130" s="373"/>
    </row>
    <row r="131" spans="1:15">
      <c r="A131" s="375" t="s">
        <v>55</v>
      </c>
      <c r="B131" s="373"/>
      <c r="C131" s="373"/>
      <c r="D131" s="373">
        <f>-Resultados!J25</f>
        <v>0</v>
      </c>
      <c r="E131" s="373"/>
      <c r="F131" s="373"/>
      <c r="G131" s="373"/>
      <c r="H131" s="374"/>
      <c r="I131" s="373"/>
      <c r="J131" s="374">
        <f>D131</f>
        <v>0</v>
      </c>
      <c r="K131" s="377">
        <v>-5</v>
      </c>
      <c r="L131" s="373">
        <f t="shared" si="34"/>
        <v>0</v>
      </c>
      <c r="M131" s="373">
        <f t="shared" si="35"/>
        <v>0</v>
      </c>
      <c r="N131" s="373"/>
      <c r="O131" s="373"/>
    </row>
    <row r="132" spans="1:15">
      <c r="A132" s="378" t="s">
        <v>121</v>
      </c>
      <c r="B132" s="381"/>
      <c r="C132" s="381"/>
      <c r="D132" s="373">
        <f>IF(SUM(E119:E124)-SUM(D125:D131)&gt;0,SUM(E119:E124)-SUM(D125:D131),0)</f>
        <v>0</v>
      </c>
      <c r="E132" s="373">
        <f>IF(SUM(D125:D131)-SUM(E119:E124)&gt;0,SUM(D125:D131)-SUM(E119:E124),0)</f>
        <v>0</v>
      </c>
      <c r="F132" s="381">
        <f>E132</f>
        <v>0</v>
      </c>
      <c r="G132" s="381">
        <f>D132</f>
        <v>0</v>
      </c>
      <c r="H132" s="382"/>
      <c r="I132" s="381"/>
      <c r="J132" s="382"/>
      <c r="K132" s="377"/>
      <c r="L132" s="373">
        <f t="shared" si="34"/>
        <v>0</v>
      </c>
      <c r="M132" s="373">
        <f t="shared" si="35"/>
        <v>0</v>
      </c>
      <c r="N132" s="381"/>
      <c r="O132" s="381"/>
    </row>
    <row r="133" spans="1:15">
      <c r="A133" s="396" t="s">
        <v>122</v>
      </c>
      <c r="B133" s="379">
        <f>SUM(B94:B102)-SUM(B104:B118)</f>
        <v>0</v>
      </c>
      <c r="C133" s="379">
        <f>SUM(C94:C102)-SUM(C104:C118)</f>
        <v>0</v>
      </c>
      <c r="D133" s="379">
        <f>SUM(D94:D132)</f>
        <v>0</v>
      </c>
      <c r="E133" s="379">
        <f t="shared" ref="E133:O133" si="36">SUM(E94:E132)</f>
        <v>0</v>
      </c>
      <c r="F133" s="379">
        <f t="shared" si="36"/>
        <v>0</v>
      </c>
      <c r="G133" s="379">
        <f t="shared" si="36"/>
        <v>0</v>
      </c>
      <c r="H133" s="397">
        <f t="shared" si="36"/>
        <v>0</v>
      </c>
      <c r="I133" s="398"/>
      <c r="J133" s="401">
        <f t="shared" si="36"/>
        <v>0</v>
      </c>
      <c r="K133" s="402"/>
      <c r="L133" s="379">
        <f t="shared" si="36"/>
        <v>0</v>
      </c>
      <c r="M133" s="379">
        <f t="shared" si="36"/>
        <v>0</v>
      </c>
      <c r="N133" s="379">
        <f t="shared" si="36"/>
        <v>0</v>
      </c>
      <c r="O133" s="379">
        <f t="shared" si="36"/>
        <v>0</v>
      </c>
    </row>
    <row r="134" spans="1:15" ht="8.25" customHeight="1">
      <c r="O134" s="365"/>
    </row>
    <row r="135" spans="1:15" s="369" customFormat="1">
      <c r="A135" s="1081" t="s">
        <v>102</v>
      </c>
      <c r="B135" s="1083" t="s">
        <v>325</v>
      </c>
      <c r="C135" s="1083" t="s">
        <v>97</v>
      </c>
      <c r="D135" s="366" t="s">
        <v>104</v>
      </c>
      <c r="E135" s="367"/>
      <c r="F135" s="368" t="s">
        <v>105</v>
      </c>
      <c r="G135" s="368"/>
      <c r="H135" s="366" t="s">
        <v>106</v>
      </c>
      <c r="I135" s="368"/>
      <c r="J135" s="367"/>
      <c r="K135" s="368"/>
      <c r="L135" s="366" t="s">
        <v>107</v>
      </c>
      <c r="M135" s="367"/>
      <c r="N135" s="366" t="s">
        <v>108</v>
      </c>
      <c r="O135" s="367"/>
    </row>
    <row r="136" spans="1:15" s="369" customFormat="1">
      <c r="A136" s="1082"/>
      <c r="B136" s="1084"/>
      <c r="C136" s="1084"/>
      <c r="D136" s="370" t="s">
        <v>168</v>
      </c>
      <c r="E136" s="370" t="s">
        <v>169</v>
      </c>
      <c r="F136" s="370" t="s">
        <v>109</v>
      </c>
      <c r="G136" s="370" t="s">
        <v>110</v>
      </c>
      <c r="H136" s="366" t="s">
        <v>109</v>
      </c>
      <c r="I136" s="367"/>
      <c r="J136" s="366" t="s">
        <v>110</v>
      </c>
      <c r="K136" s="367"/>
      <c r="L136" s="370" t="s">
        <v>111</v>
      </c>
      <c r="M136" s="370" t="s">
        <v>112</v>
      </c>
      <c r="N136" s="370" t="s">
        <v>113</v>
      </c>
      <c r="O136" s="370" t="s">
        <v>112</v>
      </c>
    </row>
    <row r="137" spans="1:15">
      <c r="A137" s="371" t="s">
        <v>69</v>
      </c>
      <c r="B137" s="372"/>
      <c r="C137" s="373"/>
      <c r="D137" s="373"/>
      <c r="E137" s="373"/>
      <c r="F137" s="373"/>
      <c r="G137" s="373"/>
      <c r="H137" s="374"/>
      <c r="I137" s="377"/>
      <c r="J137" s="374"/>
      <c r="K137" s="377"/>
      <c r="L137" s="373"/>
      <c r="M137" s="373"/>
      <c r="N137" s="373"/>
      <c r="O137" s="373"/>
    </row>
    <row r="138" spans="1:15">
      <c r="A138" s="375" t="s">
        <v>166</v>
      </c>
      <c r="B138" s="376">
        <f>Balances!L4+Balances!L6</f>
        <v>0</v>
      </c>
      <c r="C138" s="373">
        <f t="shared" ref="C138:C146" si="37">B94</f>
        <v>0</v>
      </c>
      <c r="D138" s="373">
        <f t="shared" ref="D138:D146" si="38">IF((B138-C138)&gt;0,B138-C138,0)</f>
        <v>0</v>
      </c>
      <c r="E138" s="373">
        <f t="shared" ref="E138:E146" si="39">IF((B138-C138)&lt;0,C138-B138,0)</f>
        <v>0</v>
      </c>
      <c r="F138" s="373"/>
      <c r="G138" s="373">
        <f>F166</f>
        <v>0</v>
      </c>
      <c r="H138" s="374"/>
      <c r="I138" s="377"/>
      <c r="J138" s="374"/>
      <c r="K138" s="377"/>
      <c r="M138" s="375"/>
      <c r="N138" s="373">
        <f>IF((D138-E138+F138-G138+H138-J138)&gt;0,D138-E138+F138-G138+H138-J138,0)</f>
        <v>0</v>
      </c>
      <c r="O138" s="373">
        <f>IF((D138-E138+F138-G138+H138-J138)&lt;0,-(D138-E138+F138-G138+H138-J138),0)</f>
        <v>0</v>
      </c>
    </row>
    <row r="139" spans="1:15">
      <c r="A139" s="375" t="s">
        <v>114</v>
      </c>
      <c r="B139" s="376">
        <f>Balances!L5+Balances!L7</f>
        <v>0</v>
      </c>
      <c r="C139" s="373">
        <f t="shared" si="37"/>
        <v>0</v>
      </c>
      <c r="D139" s="373">
        <f t="shared" si="38"/>
        <v>0</v>
      </c>
      <c r="E139" s="373">
        <f t="shared" si="39"/>
        <v>0</v>
      </c>
      <c r="F139" s="373">
        <f>E139</f>
        <v>0</v>
      </c>
      <c r="G139" s="373"/>
      <c r="H139" s="374"/>
      <c r="I139" s="377"/>
      <c r="J139" s="374"/>
      <c r="K139" s="377"/>
      <c r="M139" s="375"/>
      <c r="N139" s="373">
        <f>IF((D139-E139+F139-G139+H139-J139)&gt;0,D139-E139+F139-G139+H139-J139,0)</f>
        <v>0</v>
      </c>
      <c r="O139" s="373">
        <f>IF((D139-E139+F139-G139+H139-J139)&lt;0,-(D139-E139+F139-G139+H139-J139),0)</f>
        <v>0</v>
      </c>
    </row>
    <row r="140" spans="1:15">
      <c r="A140" s="375" t="s">
        <v>167</v>
      </c>
      <c r="B140" s="376">
        <f>Balances!L8</f>
        <v>0</v>
      </c>
      <c r="C140" s="373">
        <f t="shared" si="37"/>
        <v>0</v>
      </c>
      <c r="D140" s="373">
        <f t="shared" si="38"/>
        <v>0</v>
      </c>
      <c r="E140" s="373">
        <f t="shared" si="39"/>
        <v>0</v>
      </c>
      <c r="F140" s="373"/>
      <c r="G140" s="373"/>
      <c r="H140" s="374"/>
      <c r="I140" s="377"/>
      <c r="J140" s="374"/>
      <c r="K140" s="377"/>
      <c r="M140" s="375"/>
      <c r="N140" s="373">
        <f>IF((D140-E140+F140-G140+H140-J140)&gt;0,D140-E140+F140-G140+H140-J140,0)</f>
        <v>0</v>
      </c>
      <c r="O140" s="373">
        <f>IF((D140-E140+F140-G140+H140-J140)&lt;0,-(D140-E140+F140-G140+H140-J140),0)</f>
        <v>0</v>
      </c>
    </row>
    <row r="141" spans="1:15">
      <c r="A141" s="375" t="s">
        <v>467</v>
      </c>
      <c r="B141" s="376">
        <f>Balances!L9</f>
        <v>0</v>
      </c>
      <c r="C141" s="373">
        <f t="shared" si="37"/>
        <v>0</v>
      </c>
      <c r="D141" s="373">
        <f>IF((B141-C141)&gt;0,B141-C141,0)</f>
        <v>0</v>
      </c>
      <c r="E141" s="373">
        <f>IF((B141-C141)&lt;0,C141-B141,0)</f>
        <v>0</v>
      </c>
      <c r="F141" s="373"/>
      <c r="G141" s="373"/>
      <c r="H141" s="374"/>
      <c r="I141" s="377"/>
      <c r="J141" s="374"/>
      <c r="K141" s="377"/>
      <c r="M141" s="375"/>
      <c r="N141" s="373"/>
      <c r="O141" s="373"/>
    </row>
    <row r="142" spans="1:15">
      <c r="A142" s="375" t="s">
        <v>319</v>
      </c>
      <c r="B142" s="376">
        <f>Balances!L11</f>
        <v>0</v>
      </c>
      <c r="C142" s="373">
        <f t="shared" si="37"/>
        <v>0</v>
      </c>
      <c r="D142" s="373">
        <f t="shared" si="38"/>
        <v>0</v>
      </c>
      <c r="E142" s="373">
        <f t="shared" si="39"/>
        <v>0</v>
      </c>
      <c r="F142" s="373"/>
      <c r="G142" s="373">
        <f>F164</f>
        <v>0</v>
      </c>
      <c r="H142" s="374"/>
      <c r="I142" s="377"/>
      <c r="J142" s="374"/>
      <c r="K142" s="377"/>
      <c r="L142" s="374">
        <f>IF((D142-E142+F142-G142+H142-J142)&gt;0,D142-E142+F142-G142+H142-J142,0)</f>
        <v>0</v>
      </c>
      <c r="M142" s="376">
        <f>IF((D142-E142+F142-G142+H142-J142)&lt;0,-(D142-E142+F142-G142+H142-J142),0)</f>
        <v>0</v>
      </c>
      <c r="N142" s="373"/>
      <c r="O142" s="373"/>
    </row>
    <row r="143" spans="1:15">
      <c r="A143" s="375" t="s">
        <v>52</v>
      </c>
      <c r="B143" s="376">
        <f>Balances!L12</f>
        <v>0</v>
      </c>
      <c r="C143" s="373">
        <f t="shared" si="37"/>
        <v>0</v>
      </c>
      <c r="D143" s="373">
        <f t="shared" si="38"/>
        <v>0</v>
      </c>
      <c r="E143" s="373">
        <f t="shared" si="39"/>
        <v>0</v>
      </c>
      <c r="F143" s="373"/>
      <c r="G143" s="373"/>
      <c r="H143" s="374"/>
      <c r="I143" s="377"/>
      <c r="J143" s="374">
        <f>H163</f>
        <v>0</v>
      </c>
      <c r="K143" s="377">
        <v>-1</v>
      </c>
      <c r="L143" s="374">
        <f>IF((D143-E143+F143-G143+H143-J143)&gt;0,D143-E143+F143-G143+H143-J143,0)</f>
        <v>0</v>
      </c>
      <c r="M143" s="376">
        <f>IF((D143-E143+F143-G143+H143-J143)&lt;0,-(D143-E143+F143-G143+H143-J143),0)</f>
        <v>0</v>
      </c>
      <c r="N143" s="373"/>
      <c r="O143" s="373"/>
    </row>
    <row r="144" spans="1:15">
      <c r="A144" s="171" t="s">
        <v>240</v>
      </c>
      <c r="B144" s="376">
        <f>Circulantes!Q25</f>
        <v>0</v>
      </c>
      <c r="C144" s="373">
        <f t="shared" si="37"/>
        <v>0</v>
      </c>
      <c r="D144" s="373">
        <f>IF((B144-C144)&gt;0,B144-C144,0)</f>
        <v>0</v>
      </c>
      <c r="E144" s="373">
        <f>IF((B144-C144)&lt;0,C144-B144,0)</f>
        <v>0</v>
      </c>
      <c r="F144" s="373"/>
      <c r="G144" s="373">
        <f>D144</f>
        <v>0</v>
      </c>
      <c r="H144" s="374"/>
      <c r="I144" s="377"/>
      <c r="J144" s="374"/>
      <c r="K144" s="377"/>
      <c r="L144" s="374">
        <f>IF((D144-E144+F144-G144+H144-J144)&gt;0,D144-E144+F144-G144+H144-J144,0)</f>
        <v>0</v>
      </c>
      <c r="M144" s="376">
        <f>IF((D144-E144+F144-G144+H144-J144)&lt;0,-(D144-E144+F144-G144+H144-J144),0)</f>
        <v>0</v>
      </c>
      <c r="N144" s="373"/>
      <c r="O144" s="373"/>
    </row>
    <row r="145" spans="1:15">
      <c r="A145" s="375" t="s">
        <v>173</v>
      </c>
      <c r="B145" s="376">
        <f>Circulantes!Q26</f>
        <v>0</v>
      </c>
      <c r="C145" s="373">
        <f t="shared" si="37"/>
        <v>0</v>
      </c>
      <c r="D145" s="373">
        <f t="shared" si="38"/>
        <v>0</v>
      </c>
      <c r="E145" s="373">
        <f t="shared" si="39"/>
        <v>0</v>
      </c>
      <c r="F145" s="373"/>
      <c r="G145" s="373"/>
      <c r="H145" s="374"/>
      <c r="I145" s="377"/>
      <c r="J145" s="374"/>
      <c r="K145" s="377"/>
      <c r="L145" s="374">
        <f>IF((D145-E145+F145-G145+H145-J145)&gt;0,D145-E145+F145-G145+H145-J145,0)</f>
        <v>0</v>
      </c>
      <c r="M145" s="376">
        <f>IF((D145-E145+F145-G145+H145-J145)&lt;0,-(D145-E145+F145-G145+H145-J145),0)</f>
        <v>0</v>
      </c>
      <c r="N145" s="373"/>
      <c r="O145" s="373"/>
    </row>
    <row r="146" spans="1:15">
      <c r="A146" s="378" t="s">
        <v>53</v>
      </c>
      <c r="B146" s="379">
        <f>Balances!L14</f>
        <v>0</v>
      </c>
      <c r="C146" s="380">
        <f t="shared" si="37"/>
        <v>0</v>
      </c>
      <c r="D146" s="380">
        <f t="shared" si="38"/>
        <v>0</v>
      </c>
      <c r="E146" s="380">
        <f t="shared" si="39"/>
        <v>0</v>
      </c>
      <c r="F146" s="381"/>
      <c r="G146" s="381"/>
      <c r="H146" s="382"/>
      <c r="I146" s="393"/>
      <c r="J146" s="382"/>
      <c r="K146" s="393"/>
      <c r="L146" s="379">
        <f>IF((SUM(L138:L145)+SUM(L147:L176)-SUM(M147:M176)-SUM(M138:M145))&lt;0,-(SUM(L138:L145)+SUM(L147:L176)-SUM(M147:M176)-SUM(M138:M145)),0)</f>
        <v>0</v>
      </c>
      <c r="M146" s="379">
        <f>IF((SUM(L138:L145)+SUM(L147:L176)-SUM(M147:M176)-SUM(M138:M145))&gt;0,SUM(L138:L145)+SUM(L147:L176)-SUM(M147:M176)-SUM(M138:M145),0)</f>
        <v>0</v>
      </c>
      <c r="N146" s="379">
        <f>IF((SUM(N138:N145)+SUM(N147:N176)-SUM(O147:O176)-SUM(O138:O145))&lt;0,-(SUM(N138:N145)+SUM(N147:N176)-SUM(O147:O176)-SUM(O138:O145)),0)</f>
        <v>0</v>
      </c>
      <c r="O146" s="379">
        <f>IF((SUM(N138:N145)+SUM(N147:N176)-SUM(O147:O176)-SUM(O138:O145))&gt;0,SUM(N138:N145)+SUM(N147:N176)-SUM(O147:O176)-SUM(O138:O145),0)</f>
        <v>0</v>
      </c>
    </row>
    <row r="147" spans="1:15">
      <c r="A147" s="371" t="s">
        <v>71</v>
      </c>
      <c r="B147" s="373"/>
      <c r="C147" s="373"/>
      <c r="D147" s="373"/>
      <c r="E147" s="373"/>
      <c r="F147" s="373"/>
      <c r="G147" s="373"/>
      <c r="H147" s="374"/>
      <c r="I147" s="377"/>
      <c r="J147" s="374"/>
      <c r="K147" s="377"/>
      <c r="L147" s="374">
        <f>IF((D147-E147+F147-G147+H147-J147)&gt;0,D147-E147+F147-G147+H147-J147,0)</f>
        <v>0</v>
      </c>
      <c r="M147" s="376">
        <f>IF((D147-E147+F147-G147+H147-J147)&lt;0,-(D147-E147+F147-G147+H147-J147),0)</f>
        <v>0</v>
      </c>
      <c r="N147" s="373"/>
      <c r="O147" s="373"/>
    </row>
    <row r="148" spans="1:15">
      <c r="A148" s="375" t="s">
        <v>65</v>
      </c>
      <c r="B148" s="376">
        <f>Balances!L17</f>
        <v>0</v>
      </c>
      <c r="C148" s="373">
        <f t="shared" ref="C148:C162" si="40">B104</f>
        <v>0</v>
      </c>
      <c r="D148" s="373">
        <f t="shared" ref="D148:D162" si="41">IF((B148-C148)&lt;0,C148-B148,0)</f>
        <v>0</v>
      </c>
      <c r="E148" s="373">
        <f t="shared" ref="E148:E162" si="42">IF((B148-C148)&gt;0,B148-C148,0)</f>
        <v>0</v>
      </c>
      <c r="F148" s="373"/>
      <c r="G148" s="373"/>
      <c r="H148" s="374"/>
      <c r="I148" s="377"/>
      <c r="J148" s="374"/>
      <c r="K148" s="377"/>
      <c r="M148" s="375"/>
      <c r="N148" s="373">
        <f t="shared" ref="N148:N156" si="43">IF((D148-E148+F148-G148+H148-J148)&gt;0,D148-E148+F148-G148+H148-J148,0)</f>
        <v>0</v>
      </c>
      <c r="O148" s="373">
        <f t="shared" ref="O148:O156" si="44">IF((D148-E148+F148-G148+H148-J148)&lt;0,-(D148-E148+F148-G148+H148-J148),0)</f>
        <v>0</v>
      </c>
    </row>
    <row r="149" spans="1:15">
      <c r="A149" s="375" t="s">
        <v>264</v>
      </c>
      <c r="B149" s="376">
        <f>Balances!L18</f>
        <v>0</v>
      </c>
      <c r="C149" s="373">
        <f t="shared" si="40"/>
        <v>0</v>
      </c>
      <c r="D149" s="373">
        <f t="shared" si="41"/>
        <v>0</v>
      </c>
      <c r="E149" s="373">
        <f t="shared" si="42"/>
        <v>0</v>
      </c>
      <c r="F149" s="373"/>
      <c r="G149" s="373"/>
      <c r="H149" s="374"/>
      <c r="I149" s="377"/>
      <c r="J149" s="374"/>
      <c r="K149" s="377"/>
      <c r="M149" s="375"/>
      <c r="N149" s="373">
        <f t="shared" si="43"/>
        <v>0</v>
      </c>
      <c r="O149" s="373">
        <f t="shared" si="44"/>
        <v>0</v>
      </c>
    </row>
    <row r="150" spans="1:15">
      <c r="A150" s="375" t="s">
        <v>73</v>
      </c>
      <c r="B150" s="376">
        <f>Balances!L19</f>
        <v>0</v>
      </c>
      <c r="C150" s="373">
        <f t="shared" si="40"/>
        <v>0</v>
      </c>
      <c r="D150" s="373">
        <f t="shared" si="41"/>
        <v>0</v>
      </c>
      <c r="E150" s="373">
        <f t="shared" si="42"/>
        <v>0</v>
      </c>
      <c r="F150" s="373">
        <f>E150</f>
        <v>0</v>
      </c>
      <c r="G150" s="373">
        <f>D150</f>
        <v>0</v>
      </c>
      <c r="H150" s="374"/>
      <c r="I150" s="377"/>
      <c r="J150" s="374"/>
      <c r="K150" s="377"/>
      <c r="M150" s="375"/>
      <c r="N150" s="373">
        <f t="shared" si="43"/>
        <v>0</v>
      </c>
      <c r="O150" s="373">
        <f t="shared" si="44"/>
        <v>0</v>
      </c>
    </row>
    <row r="151" spans="1:15">
      <c r="A151" s="375" t="s">
        <v>448</v>
      </c>
      <c r="B151" s="376">
        <f>Balances!L20</f>
        <v>0</v>
      </c>
      <c r="C151" s="373">
        <f t="shared" si="40"/>
        <v>0</v>
      </c>
      <c r="D151" s="373">
        <f t="shared" si="41"/>
        <v>0</v>
      </c>
      <c r="E151" s="373">
        <f t="shared" si="42"/>
        <v>0</v>
      </c>
      <c r="F151" s="373">
        <f>E151</f>
        <v>0</v>
      </c>
      <c r="G151" s="373">
        <f>D151</f>
        <v>0</v>
      </c>
      <c r="H151" s="374"/>
      <c r="I151" s="373"/>
      <c r="J151" s="374"/>
      <c r="K151" s="373"/>
      <c r="M151" s="375"/>
      <c r="N151" s="373">
        <f t="shared" si="43"/>
        <v>0</v>
      </c>
      <c r="O151" s="373">
        <f t="shared" si="44"/>
        <v>0</v>
      </c>
    </row>
    <row r="152" spans="1:15">
      <c r="A152" s="375" t="s">
        <v>450</v>
      </c>
      <c r="B152" s="376">
        <f>Balances!L21</f>
        <v>0</v>
      </c>
      <c r="C152" s="373">
        <f t="shared" si="40"/>
        <v>0</v>
      </c>
      <c r="D152" s="373">
        <f t="shared" si="41"/>
        <v>0</v>
      </c>
      <c r="E152" s="373">
        <f t="shared" si="42"/>
        <v>0</v>
      </c>
      <c r="F152" s="373">
        <f>G176+G151</f>
        <v>0</v>
      </c>
      <c r="G152" s="373">
        <f>F176+F151</f>
        <v>0</v>
      </c>
      <c r="H152" s="374"/>
      <c r="I152" s="373"/>
      <c r="J152" s="374"/>
      <c r="K152" s="373"/>
      <c r="M152" s="375"/>
      <c r="N152" s="373">
        <f t="shared" si="43"/>
        <v>0</v>
      </c>
      <c r="O152" s="373">
        <f t="shared" si="44"/>
        <v>0</v>
      </c>
    </row>
    <row r="153" spans="1:15">
      <c r="A153" s="375" t="s">
        <v>449</v>
      </c>
      <c r="B153" s="376">
        <f>Balances!L22</f>
        <v>0</v>
      </c>
      <c r="C153" s="373">
        <f t="shared" si="40"/>
        <v>0</v>
      </c>
      <c r="D153" s="373">
        <f>IF((B153-C153)&lt;0,C153-B153,0)</f>
        <v>0</v>
      </c>
      <c r="E153" s="373">
        <f>IF((B153-C153)&gt;0,B153-C153,0)</f>
        <v>0</v>
      </c>
      <c r="F153" s="373"/>
      <c r="G153" s="373"/>
      <c r="H153" s="374"/>
      <c r="I153" s="377"/>
      <c r="J153" s="374"/>
      <c r="K153" s="377"/>
      <c r="M153" s="375"/>
      <c r="N153" s="373">
        <f>IF((D153-E153+F153-G153+H153-J153)&gt;0,D153-E153+F153-G153+H153-J153,0)</f>
        <v>0</v>
      </c>
      <c r="O153" s="373">
        <f>IF((D153-E153+F153-G153+H153-J153)&lt;0,-(D153-E153+F153-G153+H153-J153),0)</f>
        <v>0</v>
      </c>
    </row>
    <row r="154" spans="1:15">
      <c r="A154" s="375" t="s">
        <v>153</v>
      </c>
      <c r="B154" s="376">
        <f>Balances!L23</f>
        <v>0</v>
      </c>
      <c r="C154" s="373">
        <f t="shared" si="40"/>
        <v>0</v>
      </c>
      <c r="D154" s="373">
        <f t="shared" si="41"/>
        <v>0</v>
      </c>
      <c r="E154" s="373">
        <f t="shared" si="42"/>
        <v>0</v>
      </c>
      <c r="F154" s="373"/>
      <c r="G154" s="373">
        <f>F167</f>
        <v>0</v>
      </c>
      <c r="H154" s="374"/>
      <c r="I154" s="377"/>
      <c r="J154" s="374"/>
      <c r="K154" s="377"/>
      <c r="M154" s="375"/>
      <c r="N154" s="373">
        <f t="shared" si="43"/>
        <v>0</v>
      </c>
      <c r="O154" s="373">
        <f t="shared" si="44"/>
        <v>0</v>
      </c>
    </row>
    <row r="155" spans="1:15">
      <c r="A155" s="403" t="s">
        <v>271</v>
      </c>
      <c r="B155" s="376">
        <f>Balances!L25</f>
        <v>0</v>
      </c>
      <c r="C155" s="373">
        <f t="shared" si="40"/>
        <v>0</v>
      </c>
      <c r="D155" s="373">
        <f t="shared" si="41"/>
        <v>0</v>
      </c>
      <c r="E155" s="373">
        <f t="shared" si="42"/>
        <v>0</v>
      </c>
      <c r="F155" s="373"/>
      <c r="G155" s="373"/>
      <c r="H155" s="374"/>
      <c r="I155" s="377"/>
      <c r="J155" s="374"/>
      <c r="K155" s="377"/>
      <c r="M155" s="375"/>
      <c r="N155" s="373">
        <f t="shared" si="43"/>
        <v>0</v>
      </c>
      <c r="O155" s="373">
        <f t="shared" si="44"/>
        <v>0</v>
      </c>
    </row>
    <row r="156" spans="1:15">
      <c r="A156" s="403" t="s">
        <v>272</v>
      </c>
      <c r="B156" s="376">
        <f>Balances!L26</f>
        <v>0</v>
      </c>
      <c r="C156" s="373">
        <f t="shared" si="40"/>
        <v>0</v>
      </c>
      <c r="D156" s="373">
        <f>IF((B156-C156)&lt;0,C156-B156,0)</f>
        <v>0</v>
      </c>
      <c r="E156" s="373">
        <f>IF((B156-C156)&gt;0,B156-C156,0)</f>
        <v>0</v>
      </c>
      <c r="F156" s="373"/>
      <c r="G156" s="373"/>
      <c r="H156" s="374"/>
      <c r="I156" s="377"/>
      <c r="J156" s="374"/>
      <c r="K156" s="377"/>
      <c r="M156" s="375"/>
      <c r="N156" s="373">
        <f t="shared" si="43"/>
        <v>0</v>
      </c>
      <c r="O156" s="373">
        <f t="shared" si="44"/>
        <v>0</v>
      </c>
    </row>
    <row r="157" spans="1:15">
      <c r="A157" s="403" t="s">
        <v>329</v>
      </c>
      <c r="B157" s="376">
        <f>Balances!L28</f>
        <v>0</v>
      </c>
      <c r="C157" s="373">
        <f t="shared" si="40"/>
        <v>0</v>
      </c>
      <c r="D157" s="373">
        <f t="shared" si="41"/>
        <v>0</v>
      </c>
      <c r="E157" s="373">
        <f t="shared" si="42"/>
        <v>0</v>
      </c>
      <c r="F157" s="373"/>
      <c r="G157" s="373"/>
      <c r="H157" s="374"/>
      <c r="I157" s="377"/>
      <c r="J157" s="374"/>
      <c r="K157" s="377"/>
      <c r="L157" s="374">
        <f t="shared" ref="L157:L165" si="45">IF((D157-E157+F157-G157+H157-J157)&gt;0,D157-E157+F157-G157+H157-J157,0)</f>
        <v>0</v>
      </c>
      <c r="M157" s="376">
        <f>IF((D157-E157+F157-G157+H157-J157)&lt;0,-(D157-E157+F157-G157+H157-J157),0)</f>
        <v>0</v>
      </c>
      <c r="N157" s="373"/>
      <c r="O157" s="373"/>
    </row>
    <row r="158" spans="1:15">
      <c r="A158" s="375" t="str">
        <f>A114</f>
        <v>Acreedores comerciales</v>
      </c>
      <c r="B158" s="376">
        <f>Balances!L29</f>
        <v>0</v>
      </c>
      <c r="C158" s="373">
        <f t="shared" si="40"/>
        <v>0</v>
      </c>
      <c r="D158" s="373">
        <f t="shared" si="41"/>
        <v>0</v>
      </c>
      <c r="E158" s="373">
        <f t="shared" si="42"/>
        <v>0</v>
      </c>
      <c r="F158" s="373"/>
      <c r="G158" s="373"/>
      <c r="H158" s="374">
        <f>J169</f>
        <v>0</v>
      </c>
      <c r="I158" s="394">
        <v>-2</v>
      </c>
      <c r="J158" s="374"/>
      <c r="K158" s="377"/>
      <c r="L158" s="373">
        <f t="shared" si="45"/>
        <v>0</v>
      </c>
      <c r="M158" s="373">
        <f t="shared" ref="M158:M163" si="46">IF((D158-E158+F158-G158+H158-J158)&lt;0,-(D158-E158+F158-G158+H158-J158),0)</f>
        <v>0</v>
      </c>
      <c r="N158" s="373"/>
      <c r="O158" s="373"/>
    </row>
    <row r="159" spans="1:15">
      <c r="A159" s="375" t="s">
        <v>55</v>
      </c>
      <c r="B159" s="376">
        <f>Balances!L30</f>
        <v>0</v>
      </c>
      <c r="C159" s="373">
        <f t="shared" si="40"/>
        <v>0</v>
      </c>
      <c r="D159" s="373">
        <f t="shared" si="41"/>
        <v>0</v>
      </c>
      <c r="E159" s="373">
        <f t="shared" si="42"/>
        <v>0</v>
      </c>
      <c r="F159" s="373"/>
      <c r="G159" s="373"/>
      <c r="H159" s="364">
        <f>J175</f>
        <v>0</v>
      </c>
      <c r="I159" s="394">
        <v>-5</v>
      </c>
      <c r="J159" s="374"/>
      <c r="K159" s="377"/>
      <c r="L159" s="373"/>
      <c r="M159" s="373"/>
      <c r="N159" s="373">
        <f>IF((D159-E159+F159-G159+H159-J159)&gt;0,D159-E159+F159-G159+H159-J159,0)</f>
        <v>0</v>
      </c>
      <c r="O159" s="373">
        <f>IF((D159-E159+F159-G159+H159-J159)&lt;0,-(D159-E159+F159-G159+H159-J159),0)</f>
        <v>0</v>
      </c>
    </row>
    <row r="160" spans="1:15">
      <c r="A160" s="375" t="str">
        <f>A116</f>
        <v>H.P. acreedora por distintos conceptos</v>
      </c>
      <c r="B160" s="376">
        <f>Balances!L31</f>
        <v>0</v>
      </c>
      <c r="C160" s="373">
        <f t="shared" si="40"/>
        <v>0</v>
      </c>
      <c r="D160" s="373">
        <f t="shared" si="41"/>
        <v>0</v>
      </c>
      <c r="E160" s="373">
        <f t="shared" si="42"/>
        <v>0</v>
      </c>
      <c r="F160" s="373">
        <f>G144</f>
        <v>0</v>
      </c>
      <c r="G160" s="373"/>
      <c r="H160" s="364">
        <f>J174+Circulantes!O35</f>
        <v>0</v>
      </c>
      <c r="I160" s="394">
        <v>-3</v>
      </c>
      <c r="J160" s="374"/>
      <c r="K160" s="377"/>
      <c r="L160" s="373">
        <f t="shared" si="45"/>
        <v>0</v>
      </c>
      <c r="M160" s="373">
        <f t="shared" si="46"/>
        <v>0</v>
      </c>
      <c r="N160" s="373"/>
      <c r="O160" s="373"/>
    </row>
    <row r="161" spans="1:15">
      <c r="A161" s="375" t="str">
        <f>A117</f>
        <v>Organismos de la S.S. acreedores</v>
      </c>
      <c r="B161" s="376">
        <f>Balances!L32</f>
        <v>0</v>
      </c>
      <c r="C161" s="373">
        <f t="shared" si="40"/>
        <v>0</v>
      </c>
      <c r="D161" s="373">
        <f t="shared" si="41"/>
        <v>0</v>
      </c>
      <c r="E161" s="373">
        <f t="shared" si="42"/>
        <v>0</v>
      </c>
      <c r="F161" s="373"/>
      <c r="G161" s="373"/>
      <c r="H161" s="364">
        <f>Circulantes!O36</f>
        <v>0</v>
      </c>
      <c r="I161" s="394">
        <v>-4</v>
      </c>
      <c r="J161" s="374"/>
      <c r="K161" s="377"/>
      <c r="L161" s="373">
        <f t="shared" si="45"/>
        <v>0</v>
      </c>
      <c r="M161" s="373">
        <f t="shared" si="46"/>
        <v>0</v>
      </c>
      <c r="N161" s="373"/>
      <c r="O161" s="373"/>
    </row>
    <row r="162" spans="1:15">
      <c r="A162" s="378" t="str">
        <f>A118</f>
        <v>Otras cuentas a pagar no financieras</v>
      </c>
      <c r="B162" s="385">
        <f>Balances!L33</f>
        <v>0</v>
      </c>
      <c r="C162" s="381">
        <f t="shared" si="40"/>
        <v>0</v>
      </c>
      <c r="D162" s="385">
        <f t="shared" si="41"/>
        <v>0</v>
      </c>
      <c r="E162" s="381">
        <f t="shared" si="42"/>
        <v>0</v>
      </c>
      <c r="F162" s="381"/>
      <c r="G162" s="381"/>
      <c r="H162" s="382"/>
      <c r="I162" s="395"/>
      <c r="J162" s="382"/>
      <c r="K162" s="393"/>
      <c r="L162" s="381">
        <f t="shared" si="45"/>
        <v>0</v>
      </c>
      <c r="M162" s="381">
        <f t="shared" si="46"/>
        <v>0</v>
      </c>
      <c r="N162" s="381"/>
      <c r="O162" s="381"/>
    </row>
    <row r="163" spans="1:15">
      <c r="A163" s="375" t="s">
        <v>115</v>
      </c>
      <c r="B163" s="373"/>
      <c r="C163" s="373"/>
      <c r="D163" s="373"/>
      <c r="E163" s="373">
        <f>Resultados!L5</f>
        <v>0</v>
      </c>
      <c r="F163" s="373"/>
      <c r="G163" s="373"/>
      <c r="H163" s="374">
        <f>E163</f>
        <v>0</v>
      </c>
      <c r="I163" s="377">
        <v>-1</v>
      </c>
      <c r="J163" s="374"/>
      <c r="K163" s="377"/>
      <c r="L163" s="373">
        <f t="shared" si="45"/>
        <v>0</v>
      </c>
      <c r="M163" s="373">
        <f t="shared" si="46"/>
        <v>0</v>
      </c>
      <c r="N163" s="373"/>
      <c r="O163" s="373"/>
    </row>
    <row r="164" spans="1:15">
      <c r="A164" s="375" t="s">
        <v>42</v>
      </c>
      <c r="B164" s="373"/>
      <c r="C164" s="373"/>
      <c r="D164" s="373"/>
      <c r="E164" s="373">
        <f>Resultados!L6</f>
        <v>0</v>
      </c>
      <c r="F164" s="373">
        <f>E164</f>
        <v>0</v>
      </c>
      <c r="G164" s="373">
        <f>D164</f>
        <v>0</v>
      </c>
      <c r="H164" s="374"/>
      <c r="I164" s="377"/>
      <c r="J164" s="374"/>
      <c r="K164" s="377"/>
      <c r="L164" s="373">
        <f t="shared" si="45"/>
        <v>0</v>
      </c>
      <c r="M164" s="373">
        <f>IF((D164-E164+F164-G164+H164-J164)&lt;0,-(D164-E164+F164-G164+H164-J164),0)</f>
        <v>0</v>
      </c>
      <c r="N164" s="373"/>
      <c r="O164" s="373"/>
    </row>
    <row r="165" spans="1:15">
      <c r="A165" s="654" t="s">
        <v>298</v>
      </c>
      <c r="B165" s="373"/>
      <c r="C165" s="373"/>
      <c r="D165" s="373"/>
      <c r="E165" s="373">
        <f>Resultados!L7</f>
        <v>0</v>
      </c>
      <c r="F165" s="373"/>
      <c r="G165" s="373"/>
      <c r="H165" s="374"/>
      <c r="I165" s="377"/>
      <c r="J165" s="374"/>
      <c r="K165" s="377"/>
      <c r="L165" s="373">
        <f t="shared" si="45"/>
        <v>0</v>
      </c>
      <c r="M165" s="373">
        <f>IF((D165-E165+F165-G165+H165-J165)&lt;0,-(D165-E165+F165-G165+H165-J165),0)</f>
        <v>0</v>
      </c>
      <c r="N165" s="373"/>
      <c r="O165" s="373"/>
    </row>
    <row r="166" spans="1:15">
      <c r="A166" s="654" t="s">
        <v>235</v>
      </c>
      <c r="B166" s="373"/>
      <c r="C166" s="373"/>
      <c r="D166" s="373"/>
      <c r="E166" s="373">
        <f>Resultados!L8+Resultados!L9</f>
        <v>0</v>
      </c>
      <c r="F166" s="373">
        <f>E166</f>
        <v>0</v>
      </c>
      <c r="G166" s="373"/>
      <c r="H166" s="374"/>
      <c r="I166" s="377"/>
      <c r="J166" s="374"/>
      <c r="K166" s="377"/>
      <c r="L166" s="373"/>
      <c r="M166" s="373"/>
      <c r="N166" s="373"/>
      <c r="O166" s="373"/>
    </row>
    <row r="167" spans="1:15">
      <c r="A167" s="654" t="s">
        <v>245</v>
      </c>
      <c r="B167" s="373"/>
      <c r="C167" s="373"/>
      <c r="D167" s="373"/>
      <c r="E167" s="373">
        <f>Resultados!L10</f>
        <v>0</v>
      </c>
      <c r="F167" s="373">
        <f>E167</f>
        <v>0</v>
      </c>
      <c r="G167" s="373"/>
      <c r="H167" s="374"/>
      <c r="I167" s="377"/>
      <c r="J167" s="374"/>
      <c r="K167" s="377"/>
      <c r="L167" s="373"/>
      <c r="M167" s="373"/>
      <c r="N167" s="373"/>
      <c r="O167" s="373"/>
    </row>
    <row r="168" spans="1:15">
      <c r="A168" s="654" t="s">
        <v>165</v>
      </c>
      <c r="B168" s="373"/>
      <c r="C168" s="373"/>
      <c r="D168" s="373"/>
      <c r="E168" s="373">
        <f>Resultados!L11</f>
        <v>0</v>
      </c>
      <c r="F168" s="373"/>
      <c r="G168" s="373"/>
      <c r="H168" s="374"/>
      <c r="I168" s="377"/>
      <c r="J168" s="374"/>
      <c r="K168" s="377"/>
      <c r="L168" s="373">
        <f>IF((D168-E168+F168-G168+H168-J168)&gt;0,D168-E168+F168-G168+H168-J168,0)</f>
        <v>0</v>
      </c>
      <c r="M168" s="373">
        <f>IF((D168-E168+F168-G168+H168-J168)&lt;0,-(D168-E168+F168-G168+H168-J168),0)</f>
        <v>0</v>
      </c>
      <c r="N168" s="373"/>
      <c r="O168" s="373"/>
    </row>
    <row r="169" spans="1:15">
      <c r="A169" s="375" t="s">
        <v>116</v>
      </c>
      <c r="B169" s="373"/>
      <c r="C169" s="373"/>
      <c r="D169" s="373">
        <f>-SUM(Resultados!M12:M13)</f>
        <v>0</v>
      </c>
      <c r="E169" s="373"/>
      <c r="F169" s="373"/>
      <c r="G169" s="373"/>
      <c r="H169" s="374"/>
      <c r="I169" s="377"/>
      <c r="J169" s="374">
        <f>D169</f>
        <v>0</v>
      </c>
      <c r="K169" s="377">
        <v>-2</v>
      </c>
      <c r="L169" s="373">
        <f t="shared" ref="L169:L176" si="47">IF((D169-E169+F169-G169+H169-J169)&gt;0,D169-E169+F169-G169+H169-J169,0)</f>
        <v>0</v>
      </c>
      <c r="M169" s="373">
        <f t="shared" ref="M169:M176" si="48">IF((D169-E169+F169-G169+H169-J169)&lt;0,-(D169-E169+F169-G169+H169-J169),0)</f>
        <v>0</v>
      </c>
      <c r="N169" s="373"/>
      <c r="O169" s="373"/>
    </row>
    <row r="170" spans="1:15">
      <c r="A170" s="375" t="s">
        <v>117</v>
      </c>
      <c r="B170" s="373"/>
      <c r="C170" s="373"/>
      <c r="D170" s="373">
        <f>'G. Fijos'!H17</f>
        <v>0</v>
      </c>
      <c r="E170" s="373"/>
      <c r="F170" s="373"/>
      <c r="G170" s="373"/>
      <c r="H170" s="374"/>
      <c r="I170" s="377"/>
      <c r="J170" s="374">
        <f>SUM(Circulantes!O35:O36)</f>
        <v>0</v>
      </c>
      <c r="K170" s="377">
        <v>-3</v>
      </c>
      <c r="L170" s="373">
        <f t="shared" si="47"/>
        <v>0</v>
      </c>
      <c r="M170" s="373">
        <f t="shared" si="48"/>
        <v>0</v>
      </c>
      <c r="N170" s="373"/>
      <c r="O170" s="373"/>
    </row>
    <row r="171" spans="1:15">
      <c r="A171" s="375" t="s">
        <v>118</v>
      </c>
      <c r="B171" s="373"/>
      <c r="C171" s="373"/>
      <c r="D171" s="373">
        <f>'G. Fijos'!H18</f>
        <v>0</v>
      </c>
      <c r="E171" s="373"/>
      <c r="F171" s="373"/>
      <c r="G171" s="373">
        <f>D171</f>
        <v>0</v>
      </c>
      <c r="H171" s="374"/>
      <c r="I171" s="377"/>
      <c r="J171" s="374"/>
      <c r="K171" s="377"/>
      <c r="L171" s="373">
        <f t="shared" si="47"/>
        <v>0</v>
      </c>
      <c r="M171" s="373">
        <f t="shared" si="48"/>
        <v>0</v>
      </c>
      <c r="N171" s="373"/>
      <c r="O171" s="373"/>
    </row>
    <row r="172" spans="1:15">
      <c r="A172" s="375" t="s">
        <v>119</v>
      </c>
      <c r="B172" s="373"/>
      <c r="C172" s="373"/>
      <c r="D172" s="373">
        <f>'G. Fijos'!H5</f>
        <v>0</v>
      </c>
      <c r="E172" s="373"/>
      <c r="F172" s="373"/>
      <c r="G172" s="373"/>
      <c r="H172" s="374"/>
      <c r="I172" s="377"/>
      <c r="J172" s="374"/>
      <c r="K172" s="377"/>
      <c r="L172" s="373">
        <f t="shared" si="47"/>
        <v>0</v>
      </c>
      <c r="M172" s="373">
        <f t="shared" si="48"/>
        <v>0</v>
      </c>
      <c r="N172" s="373"/>
      <c r="O172" s="373"/>
    </row>
    <row r="173" spans="1:15">
      <c r="A173" s="375" t="s">
        <v>120</v>
      </c>
      <c r="B173" s="373"/>
      <c r="C173" s="373"/>
      <c r="D173" s="373">
        <f>'G. Fijos'!H21</f>
        <v>0</v>
      </c>
      <c r="E173" s="373"/>
      <c r="F173" s="373"/>
      <c r="G173" s="373"/>
      <c r="H173" s="374"/>
      <c r="I173" s="377"/>
      <c r="J173" s="374"/>
      <c r="K173" s="377"/>
      <c r="L173" s="373">
        <f t="shared" si="47"/>
        <v>0</v>
      </c>
      <c r="M173" s="373">
        <f t="shared" si="48"/>
        <v>0</v>
      </c>
      <c r="N173" s="373"/>
      <c r="O173" s="373"/>
    </row>
    <row r="174" spans="1:15">
      <c r="A174" s="375" t="s">
        <v>45</v>
      </c>
      <c r="B174" s="373"/>
      <c r="C174" s="373"/>
      <c r="D174" s="373">
        <f>-Resultados!M23</f>
        <v>0</v>
      </c>
      <c r="E174" s="373"/>
      <c r="F174" s="373"/>
      <c r="G174" s="373"/>
      <c r="H174" s="374"/>
      <c r="I174" s="377"/>
      <c r="J174" s="374">
        <f>D174</f>
        <v>0</v>
      </c>
      <c r="K174" s="377">
        <v>-3</v>
      </c>
      <c r="L174" s="373">
        <f t="shared" si="47"/>
        <v>0</v>
      </c>
      <c r="M174" s="373">
        <f t="shared" si="48"/>
        <v>0</v>
      </c>
      <c r="N174" s="373"/>
      <c r="O174" s="373"/>
    </row>
    <row r="175" spans="1:15">
      <c r="A175" s="375" t="s">
        <v>55</v>
      </c>
      <c r="B175" s="373"/>
      <c r="C175" s="373"/>
      <c r="D175" s="373">
        <f>-Resultados!M25</f>
        <v>0</v>
      </c>
      <c r="E175" s="373"/>
      <c r="F175" s="373"/>
      <c r="G175" s="373"/>
      <c r="H175" s="374"/>
      <c r="I175" s="377"/>
      <c r="J175" s="374">
        <f>D175</f>
        <v>0</v>
      </c>
      <c r="K175" s="377">
        <v>-5</v>
      </c>
      <c r="L175" s="373">
        <f t="shared" si="47"/>
        <v>0</v>
      </c>
      <c r="M175" s="373">
        <f t="shared" si="48"/>
        <v>0</v>
      </c>
      <c r="N175" s="373"/>
      <c r="O175" s="373"/>
    </row>
    <row r="176" spans="1:15">
      <c r="A176" s="378" t="s">
        <v>121</v>
      </c>
      <c r="B176" s="381"/>
      <c r="C176" s="381"/>
      <c r="D176" s="373">
        <f>IF(SUM(E163:E168)-SUM(D169:D175)&gt;0,SUM(E163:E168)-SUM(D169:D175),0)</f>
        <v>0</v>
      </c>
      <c r="E176" s="373">
        <f>IF(SUM(D169:D175)-SUM(E163:E168)&gt;0,SUM(D169:D175)-SUM(E163:E168),0)</f>
        <v>0</v>
      </c>
      <c r="F176" s="381">
        <f>E176</f>
        <v>0</v>
      </c>
      <c r="G176" s="381">
        <f>D176</f>
        <v>0</v>
      </c>
      <c r="H176" s="382"/>
      <c r="I176" s="393"/>
      <c r="J176" s="382"/>
      <c r="K176" s="377"/>
      <c r="L176" s="373">
        <f t="shared" si="47"/>
        <v>0</v>
      </c>
      <c r="M176" s="373">
        <f t="shared" si="48"/>
        <v>0</v>
      </c>
      <c r="N176" s="381"/>
      <c r="O176" s="381"/>
    </row>
    <row r="177" spans="1:15">
      <c r="A177" s="396" t="s">
        <v>122</v>
      </c>
      <c r="B177" s="379">
        <f>SUM(B138:B146)-SUM(B148:B162)</f>
        <v>0</v>
      </c>
      <c r="C177" s="379">
        <f>SUM(C138:C146)-SUM(C148:C162)</f>
        <v>0</v>
      </c>
      <c r="D177" s="379">
        <f>SUM(D138:D176)</f>
        <v>0</v>
      </c>
      <c r="E177" s="379">
        <f>SUM(E138:E176)</f>
        <v>0</v>
      </c>
      <c r="F177" s="379">
        <f>SUM(F138:F176)</f>
        <v>0</v>
      </c>
      <c r="G177" s="379">
        <f>SUM(G138:G176)</f>
        <v>0</v>
      </c>
      <c r="H177" s="397">
        <f>SUM(H138:H176)</f>
        <v>0</v>
      </c>
      <c r="I177" s="398"/>
      <c r="J177" s="397">
        <f>SUM(J138:J176)</f>
        <v>0</v>
      </c>
      <c r="K177" s="398"/>
      <c r="L177" s="379">
        <f>SUM(L138:L176)</f>
        <v>0</v>
      </c>
      <c r="M177" s="379">
        <f>SUM(M138:M176)</f>
        <v>0</v>
      </c>
      <c r="N177" s="379">
        <f>SUM(N138:N176)</f>
        <v>0</v>
      </c>
      <c r="O177" s="379">
        <f>SUM(O138:O176)</f>
        <v>0</v>
      </c>
    </row>
    <row r="178" spans="1:15" ht="8.25" customHeight="1">
      <c r="O178" s="365"/>
    </row>
    <row r="179" spans="1:15" s="369" customFormat="1">
      <c r="A179" s="1081" t="s">
        <v>102</v>
      </c>
      <c r="B179" s="1083" t="s">
        <v>326</v>
      </c>
      <c r="C179" s="1083" t="s">
        <v>325</v>
      </c>
      <c r="D179" s="366" t="s">
        <v>104</v>
      </c>
      <c r="E179" s="367"/>
      <c r="F179" s="368" t="s">
        <v>105</v>
      </c>
      <c r="G179" s="368"/>
      <c r="H179" s="366" t="s">
        <v>106</v>
      </c>
      <c r="I179" s="368"/>
      <c r="J179" s="367"/>
      <c r="K179" s="368"/>
      <c r="L179" s="366" t="s">
        <v>107</v>
      </c>
      <c r="M179" s="367"/>
      <c r="N179" s="366" t="s">
        <v>108</v>
      </c>
      <c r="O179" s="367"/>
    </row>
    <row r="180" spans="1:15" s="369" customFormat="1">
      <c r="A180" s="1082"/>
      <c r="B180" s="1084"/>
      <c r="C180" s="1084"/>
      <c r="D180" s="370" t="s">
        <v>323</v>
      </c>
      <c r="E180" s="370" t="s">
        <v>324</v>
      </c>
      <c r="F180" s="370" t="s">
        <v>109</v>
      </c>
      <c r="G180" s="370" t="s">
        <v>110</v>
      </c>
      <c r="H180" s="366" t="s">
        <v>109</v>
      </c>
      <c r="I180" s="367"/>
      <c r="J180" s="366" t="s">
        <v>110</v>
      </c>
      <c r="K180" s="367"/>
      <c r="L180" s="370" t="s">
        <v>111</v>
      </c>
      <c r="M180" s="370" t="s">
        <v>112</v>
      </c>
      <c r="N180" s="370" t="s">
        <v>113</v>
      </c>
      <c r="O180" s="370" t="s">
        <v>112</v>
      </c>
    </row>
    <row r="181" spans="1:15">
      <c r="A181" s="371" t="s">
        <v>69</v>
      </c>
      <c r="B181" s="372"/>
      <c r="C181" s="373"/>
      <c r="D181" s="373"/>
      <c r="E181" s="373"/>
      <c r="F181" s="373"/>
      <c r="G181" s="373"/>
      <c r="H181" s="374"/>
      <c r="I181" s="373"/>
      <c r="J181" s="374"/>
      <c r="K181" s="373"/>
      <c r="L181" s="373"/>
      <c r="M181" s="373"/>
      <c r="N181" s="373"/>
      <c r="O181" s="373"/>
    </row>
    <row r="182" spans="1:15">
      <c r="A182" s="375" t="s">
        <v>166</v>
      </c>
      <c r="B182" s="376">
        <f>Balances!N4+Balances!N6</f>
        <v>0</v>
      </c>
      <c r="C182" s="373">
        <f t="shared" ref="C182:C190" si="49">B138</f>
        <v>0</v>
      </c>
      <c r="D182" s="373">
        <f t="shared" ref="D182:D190" si="50">IF((B182-C182)&gt;0,B182-C182,0)</f>
        <v>0</v>
      </c>
      <c r="E182" s="373">
        <f t="shared" ref="E182:E190" si="51">IF((B182-C182)&lt;0,C182-B182,0)</f>
        <v>0</v>
      </c>
      <c r="F182" s="373"/>
      <c r="G182" s="373">
        <f>F210</f>
        <v>0</v>
      </c>
      <c r="H182" s="374"/>
      <c r="I182" s="373"/>
      <c r="J182" s="374"/>
      <c r="K182" s="373"/>
      <c r="M182" s="375"/>
      <c r="N182" s="373">
        <f>IF((D182-E182+F182-G182+H182-J182)&gt;0,D182-E182+F182-G182+H182-J182,0)</f>
        <v>0</v>
      </c>
      <c r="O182" s="373">
        <f>IF((D182-E182+F182-G182+H182-J182)&lt;0,-(D182-E182+F182-G182+H182-J182),0)</f>
        <v>0</v>
      </c>
    </row>
    <row r="183" spans="1:15">
      <c r="A183" s="375" t="s">
        <v>114</v>
      </c>
      <c r="B183" s="376">
        <f>Balances!N5+Balances!N7</f>
        <v>0</v>
      </c>
      <c r="C183" s="373">
        <f t="shared" si="49"/>
        <v>0</v>
      </c>
      <c r="D183" s="373">
        <f t="shared" si="50"/>
        <v>0</v>
      </c>
      <c r="E183" s="373">
        <f t="shared" si="51"/>
        <v>0</v>
      </c>
      <c r="F183" s="373">
        <f>E183</f>
        <v>0</v>
      </c>
      <c r="G183" s="373"/>
      <c r="H183" s="374"/>
      <c r="I183" s="373"/>
      <c r="J183" s="374"/>
      <c r="K183" s="373"/>
      <c r="M183" s="375"/>
      <c r="N183" s="373">
        <f>IF((D183-E183+F183-G183+H183-J183)&gt;0,D183-E183+F183-G183+H183-J183,0)</f>
        <v>0</v>
      </c>
      <c r="O183" s="373">
        <f>IF((D183-E183+F183-G183+H183-J183)&lt;0,-(D183-E183+F183-G183+H183-J183),0)</f>
        <v>0</v>
      </c>
    </row>
    <row r="184" spans="1:15">
      <c r="A184" s="375" t="s">
        <v>167</v>
      </c>
      <c r="B184" s="376">
        <f>Balances!N8</f>
        <v>0</v>
      </c>
      <c r="C184" s="373">
        <f t="shared" si="49"/>
        <v>0</v>
      </c>
      <c r="D184" s="373">
        <f t="shared" si="50"/>
        <v>0</v>
      </c>
      <c r="E184" s="373">
        <f t="shared" si="51"/>
        <v>0</v>
      </c>
      <c r="F184" s="373"/>
      <c r="G184" s="373"/>
      <c r="H184" s="374"/>
      <c r="I184" s="373"/>
      <c r="J184" s="374"/>
      <c r="K184" s="373"/>
      <c r="M184" s="375"/>
      <c r="N184" s="373">
        <f>IF((D184-E184+F184-G184+H184-J184)&gt;0,D184-E184+F184-G184+H184-J184,0)</f>
        <v>0</v>
      </c>
      <c r="O184" s="373">
        <f>IF((D184-E184+F184-G184+H184-J184)&lt;0,-(D184-E184+F184-G184+H184-J184),0)</f>
        <v>0</v>
      </c>
    </row>
    <row r="185" spans="1:15">
      <c r="A185" s="375" t="s">
        <v>467</v>
      </c>
      <c r="B185" s="376">
        <f>Balances!N9</f>
        <v>0</v>
      </c>
      <c r="C185" s="373">
        <f t="shared" si="49"/>
        <v>0</v>
      </c>
      <c r="D185" s="373">
        <f>IF((B185-C185)&gt;0,B185-C185,0)</f>
        <v>0</v>
      </c>
      <c r="E185" s="373">
        <f>IF((B185-C185)&lt;0,C185-B185,0)</f>
        <v>0</v>
      </c>
      <c r="F185" s="373"/>
      <c r="G185" s="373"/>
      <c r="H185" s="374"/>
      <c r="I185" s="373"/>
      <c r="J185" s="374"/>
      <c r="K185" s="373"/>
      <c r="M185" s="375"/>
      <c r="N185" s="373"/>
      <c r="O185" s="373"/>
    </row>
    <row r="186" spans="1:15">
      <c r="A186" s="375" t="s">
        <v>319</v>
      </c>
      <c r="B186" s="376">
        <f>Balances!N11</f>
        <v>0</v>
      </c>
      <c r="C186" s="373">
        <f t="shared" si="49"/>
        <v>0</v>
      </c>
      <c r="D186" s="373">
        <f t="shared" si="50"/>
        <v>0</v>
      </c>
      <c r="E186" s="373">
        <f t="shared" si="51"/>
        <v>0</v>
      </c>
      <c r="F186" s="373"/>
      <c r="G186" s="373">
        <f>D186</f>
        <v>0</v>
      </c>
      <c r="H186" s="374"/>
      <c r="I186" s="373"/>
      <c r="J186" s="374"/>
      <c r="K186" s="373"/>
      <c r="L186" s="374">
        <f>IF((D186-E186+F186-G186+H186-J186)&gt;0,D186-E186+F186-G186+H186-J186,0)</f>
        <v>0</v>
      </c>
      <c r="M186" s="376">
        <f>IF((D186-E186+F186-G186+H186-J186)&lt;0,-(D186-E186+F186-G186+H186-J186),0)</f>
        <v>0</v>
      </c>
      <c r="N186" s="373"/>
      <c r="O186" s="373"/>
    </row>
    <row r="187" spans="1:15">
      <c r="A187" s="375" t="s">
        <v>52</v>
      </c>
      <c r="B187" s="376">
        <f>Balances!N12</f>
        <v>0</v>
      </c>
      <c r="C187" s="373">
        <f t="shared" si="49"/>
        <v>0</v>
      </c>
      <c r="D187" s="373">
        <f t="shared" si="50"/>
        <v>0</v>
      </c>
      <c r="E187" s="373">
        <f t="shared" si="51"/>
        <v>0</v>
      </c>
      <c r="F187" s="373"/>
      <c r="G187" s="373"/>
      <c r="H187" s="374"/>
      <c r="I187" s="373"/>
      <c r="J187" s="374">
        <f>H207</f>
        <v>0</v>
      </c>
      <c r="K187" s="377">
        <v>-1</v>
      </c>
      <c r="L187" s="374">
        <f>IF((D187-E187+F187-G187+H187-J187)&gt;0,D187-E187+F187-G187+H187-J187,0)</f>
        <v>0</v>
      </c>
      <c r="M187" s="376">
        <f>IF((D187-E187+F187-G187+H187-J187)&lt;0,-(D187-E187+F187-G187+H187-J187),0)</f>
        <v>0</v>
      </c>
      <c r="N187" s="373"/>
      <c r="O187" s="373"/>
    </row>
    <row r="188" spans="1:15">
      <c r="A188" s="171" t="s">
        <v>240</v>
      </c>
      <c r="B188" s="376">
        <f>Circulantes!T25</f>
        <v>0</v>
      </c>
      <c r="C188" s="373">
        <f t="shared" si="49"/>
        <v>0</v>
      </c>
      <c r="D188" s="373">
        <f>IF((B188-C188)&gt;0,B188-C188,0)</f>
        <v>0</v>
      </c>
      <c r="E188" s="373">
        <f>IF((B188-C188)&lt;0,C188-B188,0)</f>
        <v>0</v>
      </c>
      <c r="F188" s="373"/>
      <c r="G188" s="373">
        <f>D188</f>
        <v>0</v>
      </c>
      <c r="H188" s="374"/>
      <c r="I188" s="373"/>
      <c r="J188" s="374"/>
      <c r="K188" s="377"/>
      <c r="L188" s="374">
        <f>IF((D188-E188+F188-G188+H188-J188)&gt;0,D188-E188+F188-G188+H188-J188,0)</f>
        <v>0</v>
      </c>
      <c r="M188" s="376">
        <f>IF((D188-E188+F188-G188+H188-J188)&lt;0,-(D188-E188+F188-G188+H188-J188),0)</f>
        <v>0</v>
      </c>
      <c r="N188" s="373"/>
      <c r="O188" s="373"/>
    </row>
    <row r="189" spans="1:15">
      <c r="A189" s="375" t="s">
        <v>173</v>
      </c>
      <c r="B189" s="376">
        <f>Circulantes!T26</f>
        <v>0</v>
      </c>
      <c r="C189" s="373">
        <f t="shared" si="49"/>
        <v>0</v>
      </c>
      <c r="D189" s="373">
        <f t="shared" si="50"/>
        <v>0</v>
      </c>
      <c r="E189" s="373">
        <f t="shared" si="51"/>
        <v>0</v>
      </c>
      <c r="F189" s="373"/>
      <c r="G189" s="373"/>
      <c r="H189" s="374"/>
      <c r="I189" s="373"/>
      <c r="J189" s="374"/>
      <c r="K189" s="377"/>
      <c r="L189" s="374">
        <f>IF((D189-E189+F189-G189+H189-J189)&gt;0,D189-E189+F189-G189+H189-J189,0)</f>
        <v>0</v>
      </c>
      <c r="M189" s="376">
        <f>IF((D189-E189+F189-G189+H189-J189)&lt;0,-(D189-E189+F189-G189+H189-J189),0)</f>
        <v>0</v>
      </c>
      <c r="N189" s="373"/>
      <c r="O189" s="373"/>
    </row>
    <row r="190" spans="1:15">
      <c r="A190" s="378" t="s">
        <v>53</v>
      </c>
      <c r="B190" s="379">
        <f>Balances!N14</f>
        <v>0</v>
      </c>
      <c r="C190" s="379">
        <f t="shared" si="49"/>
        <v>0</v>
      </c>
      <c r="D190" s="379">
        <f t="shared" si="50"/>
        <v>0</v>
      </c>
      <c r="E190" s="380">
        <f t="shared" si="51"/>
        <v>0</v>
      </c>
      <c r="F190" s="381"/>
      <c r="G190" s="381"/>
      <c r="H190" s="382"/>
      <c r="I190" s="381"/>
      <c r="J190" s="382"/>
      <c r="K190" s="381"/>
      <c r="L190" s="379">
        <f>IF((SUM(L182:L189)+SUM(L191:L220)-SUM(M191:M220)-SUM(M182:M189))&lt;0,-(SUM(L182:L189)+SUM(L191:L220)-SUM(M191:M220)-SUM(M182:M189)),0)</f>
        <v>0</v>
      </c>
      <c r="M190" s="379">
        <f>IF((SUM(L182:L189)+SUM(L191:L220)-SUM(M191:M220)-SUM(M182:M189))&gt;0,SUM(L182:L189)+SUM(L191:L220)-SUM(M191:M220)-SUM(M182:M189),0)</f>
        <v>0</v>
      </c>
      <c r="N190" s="379">
        <f>IF((SUM(N182:N189)+SUM(N191:N220)-SUM(O191:O220)-SUM(O182:O189))&lt;0,-(SUM(N182:N189)+SUM(N191:N220)-SUM(O191:O220)-SUM(O182:O189)),0)</f>
        <v>0</v>
      </c>
      <c r="O190" s="379">
        <f>IF((SUM(N182:N189)+SUM(N191:N220)-SUM(O191:O220)-SUM(O182:O189))&gt;0,SUM(N182:N189)+SUM(N191:N220)-SUM(O191:O220)-SUM(O182:O189),0)</f>
        <v>0</v>
      </c>
    </row>
    <row r="191" spans="1:15">
      <c r="A191" s="371" t="s">
        <v>71</v>
      </c>
      <c r="B191" s="373"/>
      <c r="C191" s="373"/>
      <c r="D191" s="373"/>
      <c r="E191" s="373"/>
      <c r="F191" s="373"/>
      <c r="G191" s="373"/>
      <c r="H191" s="374"/>
      <c r="I191" s="373"/>
      <c r="J191" s="374"/>
      <c r="K191" s="373"/>
      <c r="L191" s="374">
        <f>IF((D191-E191+F191-G191+H191-J191)&gt;0,D191-E191+F191-G191+H191-J191,0)</f>
        <v>0</v>
      </c>
      <c r="M191" s="376">
        <f>IF((D191-E191+F191-G191+H191-J191)&lt;0,-(D191-E191+F191-G191+H191-J191),0)</f>
        <v>0</v>
      </c>
      <c r="N191" s="373"/>
      <c r="O191" s="373"/>
    </row>
    <row r="192" spans="1:15">
      <c r="A192" s="375" t="s">
        <v>65</v>
      </c>
      <c r="B192" s="373">
        <f>Balances!N17</f>
        <v>0</v>
      </c>
      <c r="C192" s="373">
        <f t="shared" ref="C192:C200" si="52">B148</f>
        <v>0</v>
      </c>
      <c r="D192" s="373">
        <f>IF((B192-C192)&lt;0,C192-B192,0)</f>
        <v>0</v>
      </c>
      <c r="E192" s="373">
        <f>IF((B192-C192)&gt;0,B192-C192,0)</f>
        <v>0</v>
      </c>
      <c r="F192" s="373"/>
      <c r="G192" s="373"/>
      <c r="H192" s="374"/>
      <c r="I192" s="373"/>
      <c r="J192" s="374"/>
      <c r="K192" s="373"/>
      <c r="M192" s="375"/>
      <c r="N192" s="373">
        <f>IF((D192-E192+F192-G192+H192-J192)&gt;0,D192-E192+F192-G192+H192-J192,0)</f>
        <v>0</v>
      </c>
      <c r="O192" s="373">
        <f>IF((D192-E192+F192-G192+H192-J192)&lt;0,-(D192-E192+F192-G192+H192-J192),0)</f>
        <v>0</v>
      </c>
    </row>
    <row r="193" spans="1:15">
      <c r="A193" s="375" t="s">
        <v>264</v>
      </c>
      <c r="B193" s="373">
        <f>Balances!N18</f>
        <v>0</v>
      </c>
      <c r="C193" s="373">
        <f t="shared" si="52"/>
        <v>0</v>
      </c>
      <c r="D193" s="373">
        <f t="shared" ref="D193:D206" si="53">IF((B193-C193)&lt;0,C193-B193,0)</f>
        <v>0</v>
      </c>
      <c r="E193" s="373">
        <f t="shared" ref="E193:E206" si="54">IF((B193-C193)&gt;0,B193-C193,0)</f>
        <v>0</v>
      </c>
      <c r="F193" s="373"/>
      <c r="G193" s="373"/>
      <c r="H193" s="374"/>
      <c r="I193" s="373"/>
      <c r="J193" s="374"/>
      <c r="K193" s="373"/>
      <c r="M193" s="375"/>
      <c r="N193" s="373"/>
      <c r="O193" s="373"/>
    </row>
    <row r="194" spans="1:15">
      <c r="A194" s="375" t="s">
        <v>73</v>
      </c>
      <c r="B194" s="373">
        <f>Balances!N19</f>
        <v>0</v>
      </c>
      <c r="C194" s="373">
        <f t="shared" si="52"/>
        <v>0</v>
      </c>
      <c r="D194" s="373">
        <f t="shared" si="53"/>
        <v>0</v>
      </c>
      <c r="E194" s="373">
        <f t="shared" si="54"/>
        <v>0</v>
      </c>
      <c r="F194" s="373">
        <f>E194</f>
        <v>0</v>
      </c>
      <c r="G194" s="373">
        <f>D194</f>
        <v>0</v>
      </c>
      <c r="H194" s="374"/>
      <c r="I194" s="373"/>
      <c r="J194" s="374"/>
      <c r="K194" s="373"/>
      <c r="M194" s="375"/>
      <c r="N194" s="373">
        <f t="shared" ref="N194:N200" si="55">IF((D194-E194+F194-G194+H194-J194)&gt;0,D194-E194+F194-G194+H194-J194,0)</f>
        <v>0</v>
      </c>
      <c r="O194" s="373">
        <f t="shared" ref="O194:O200" si="56">IF((D194-E194+F194-G194+H194-J194)&lt;0,-(D194-E194+F194-G194+H194-J194),0)</f>
        <v>0</v>
      </c>
    </row>
    <row r="195" spans="1:15">
      <c r="A195" s="375" t="s">
        <v>448</v>
      </c>
      <c r="B195" s="373">
        <f>Balances!N20</f>
        <v>0</v>
      </c>
      <c r="C195" s="373">
        <f t="shared" si="52"/>
        <v>0</v>
      </c>
      <c r="D195" s="373">
        <f t="shared" si="53"/>
        <v>0</v>
      </c>
      <c r="E195" s="373">
        <f t="shared" si="54"/>
        <v>0</v>
      </c>
      <c r="F195" s="373">
        <f>E195</f>
        <v>0</v>
      </c>
      <c r="G195" s="373">
        <f>D195</f>
        <v>0</v>
      </c>
      <c r="H195" s="374"/>
      <c r="I195" s="373"/>
      <c r="J195" s="374"/>
      <c r="K195" s="373"/>
      <c r="M195" s="375"/>
      <c r="N195" s="373">
        <f t="shared" si="55"/>
        <v>0</v>
      </c>
      <c r="O195" s="373">
        <f t="shared" si="56"/>
        <v>0</v>
      </c>
    </row>
    <row r="196" spans="1:15">
      <c r="A196" s="375" t="s">
        <v>450</v>
      </c>
      <c r="B196" s="373">
        <f>Balances!N21</f>
        <v>0</v>
      </c>
      <c r="C196" s="373">
        <f t="shared" si="52"/>
        <v>0</v>
      </c>
      <c r="D196" s="373">
        <f t="shared" si="53"/>
        <v>0</v>
      </c>
      <c r="E196" s="373">
        <f t="shared" si="54"/>
        <v>0</v>
      </c>
      <c r="F196" s="373">
        <f>G220+G195</f>
        <v>0</v>
      </c>
      <c r="G196" s="373">
        <f>F220+F195</f>
        <v>0</v>
      </c>
      <c r="H196" s="374"/>
      <c r="I196" s="373"/>
      <c r="J196" s="374"/>
      <c r="K196" s="373"/>
      <c r="M196" s="375"/>
      <c r="N196" s="373">
        <f t="shared" si="55"/>
        <v>0</v>
      </c>
      <c r="O196" s="373">
        <f t="shared" si="56"/>
        <v>0</v>
      </c>
    </row>
    <row r="197" spans="1:15">
      <c r="A197" s="375" t="s">
        <v>449</v>
      </c>
      <c r="B197" s="373">
        <f>Balances!N22</f>
        <v>0</v>
      </c>
      <c r="C197" s="373">
        <f t="shared" si="52"/>
        <v>0</v>
      </c>
      <c r="D197" s="373">
        <f>IF((B197-C197)&lt;0,C197-B197,0)</f>
        <v>0</v>
      </c>
      <c r="E197" s="373">
        <f>IF((B197-C197)&gt;0,B197-C197,0)</f>
        <v>0</v>
      </c>
      <c r="F197" s="373"/>
      <c r="G197" s="373"/>
      <c r="H197" s="374"/>
      <c r="I197" s="373"/>
      <c r="J197" s="374"/>
      <c r="K197" s="373"/>
      <c r="M197" s="375"/>
      <c r="N197" s="373">
        <f t="shared" si="55"/>
        <v>0</v>
      </c>
      <c r="O197" s="373">
        <f t="shared" si="56"/>
        <v>0</v>
      </c>
    </row>
    <row r="198" spans="1:15">
      <c r="A198" s="375" t="s">
        <v>153</v>
      </c>
      <c r="B198" s="373">
        <f>Balances!N23</f>
        <v>0</v>
      </c>
      <c r="C198" s="373">
        <f t="shared" si="52"/>
        <v>0</v>
      </c>
      <c r="D198" s="373">
        <f t="shared" si="53"/>
        <v>0</v>
      </c>
      <c r="E198" s="373">
        <f t="shared" si="54"/>
        <v>0</v>
      </c>
      <c r="F198" s="373"/>
      <c r="G198" s="373"/>
      <c r="H198" s="374"/>
      <c r="I198" s="373"/>
      <c r="J198" s="374"/>
      <c r="K198" s="373"/>
      <c r="M198" s="375"/>
      <c r="N198" s="373">
        <f t="shared" si="55"/>
        <v>0</v>
      </c>
      <c r="O198" s="373">
        <f t="shared" si="56"/>
        <v>0</v>
      </c>
    </row>
    <row r="199" spans="1:15">
      <c r="A199" s="403" t="s">
        <v>271</v>
      </c>
      <c r="B199" s="373">
        <f>Balances!N25</f>
        <v>0</v>
      </c>
      <c r="C199" s="373">
        <f t="shared" si="52"/>
        <v>0</v>
      </c>
      <c r="D199" s="373">
        <f t="shared" si="53"/>
        <v>0</v>
      </c>
      <c r="E199" s="373">
        <f t="shared" si="54"/>
        <v>0</v>
      </c>
      <c r="F199" s="373"/>
      <c r="G199" s="373"/>
      <c r="H199" s="374"/>
      <c r="I199" s="373"/>
      <c r="J199" s="374"/>
      <c r="K199" s="373"/>
      <c r="M199" s="375"/>
      <c r="N199" s="373">
        <f t="shared" si="55"/>
        <v>0</v>
      </c>
      <c r="O199" s="373">
        <f t="shared" si="56"/>
        <v>0</v>
      </c>
    </row>
    <row r="200" spans="1:15">
      <c r="A200" s="403" t="s">
        <v>272</v>
      </c>
      <c r="B200" s="373">
        <f>Balances!N26</f>
        <v>0</v>
      </c>
      <c r="C200" s="373">
        <f t="shared" si="52"/>
        <v>0</v>
      </c>
      <c r="D200" s="373">
        <f>IF((B200-C200)&lt;0,C200-B200,0)</f>
        <v>0</v>
      </c>
      <c r="E200" s="373">
        <f>IF((B200-C200)&gt;0,B200-C200,0)</f>
        <v>0</v>
      </c>
      <c r="F200" s="373"/>
      <c r="G200" s="373"/>
      <c r="H200" s="374"/>
      <c r="I200" s="373"/>
      <c r="J200" s="374"/>
      <c r="K200" s="373"/>
      <c r="M200" s="375"/>
      <c r="N200" s="373">
        <f t="shared" si="55"/>
        <v>0</v>
      </c>
      <c r="O200" s="373">
        <f t="shared" si="56"/>
        <v>0</v>
      </c>
    </row>
    <row r="201" spans="1:15">
      <c r="A201" s="403" t="s">
        <v>329</v>
      </c>
      <c r="B201" s="373">
        <f>Balances!N28</f>
        <v>0</v>
      </c>
      <c r="C201" s="373">
        <f t="shared" ref="C201:C206" si="57">B157</f>
        <v>0</v>
      </c>
      <c r="D201" s="373">
        <f t="shared" si="53"/>
        <v>0</v>
      </c>
      <c r="E201" s="373">
        <f t="shared" si="54"/>
        <v>0</v>
      </c>
      <c r="F201" s="373"/>
      <c r="G201" s="373"/>
      <c r="H201" s="374"/>
      <c r="I201" s="373"/>
      <c r="J201" s="374"/>
      <c r="K201" s="373"/>
      <c r="L201" s="374">
        <f t="shared" ref="L201:L209" si="58">IF((D201-E201+F201-G201+H201-J201)&gt;0,D201-E201+F201-G201+H201-J201,0)</f>
        <v>0</v>
      </c>
      <c r="M201" s="376">
        <f>IF((D201-E201+F201-G201+H201-J201)&lt;0,-(D201-E201+F201-G201+H201-J201),0)</f>
        <v>0</v>
      </c>
      <c r="N201" s="373"/>
      <c r="O201" s="373"/>
    </row>
    <row r="202" spans="1:15">
      <c r="A202" s="375" t="str">
        <f>A158</f>
        <v>Acreedores comerciales</v>
      </c>
      <c r="B202" s="373">
        <f>Balances!N29</f>
        <v>0</v>
      </c>
      <c r="C202" s="373">
        <f t="shared" si="57"/>
        <v>0</v>
      </c>
      <c r="D202" s="373">
        <f t="shared" si="53"/>
        <v>0</v>
      </c>
      <c r="E202" s="373">
        <f t="shared" si="54"/>
        <v>0</v>
      </c>
      <c r="F202" s="373"/>
      <c r="G202" s="373"/>
      <c r="H202" s="399">
        <f>J213</f>
        <v>0</v>
      </c>
      <c r="I202" s="394">
        <v>-2</v>
      </c>
      <c r="J202" s="374"/>
      <c r="K202" s="373"/>
      <c r="L202" s="373">
        <f t="shared" si="58"/>
        <v>0</v>
      </c>
      <c r="M202" s="373">
        <f t="shared" ref="M202:M207" si="59">IF((D202-E202+F202-G202+H202-J202)&lt;0,-(D202-E202+F202-G202+H202-J202),0)</f>
        <v>0</v>
      </c>
      <c r="N202" s="373"/>
      <c r="O202" s="373"/>
    </row>
    <row r="203" spans="1:15">
      <c r="A203" s="375" t="s">
        <v>55</v>
      </c>
      <c r="B203" s="373">
        <f>Balances!N30</f>
        <v>0</v>
      </c>
      <c r="C203" s="373">
        <f t="shared" si="57"/>
        <v>0</v>
      </c>
      <c r="D203" s="373">
        <f t="shared" si="53"/>
        <v>0</v>
      </c>
      <c r="E203" s="373">
        <f t="shared" si="54"/>
        <v>0</v>
      </c>
      <c r="F203" s="373"/>
      <c r="G203" s="373"/>
      <c r="H203" s="399">
        <f>J219</f>
        <v>0</v>
      </c>
      <c r="I203" s="377">
        <v>-5</v>
      </c>
      <c r="J203" s="374"/>
      <c r="K203" s="373"/>
      <c r="L203" s="373"/>
      <c r="M203" s="373"/>
      <c r="N203" s="373">
        <f>IF((D203-E203+F203-G203+H203-J203)&gt;0,D203-E203+F203-G203+H203-J203,0)</f>
        <v>0</v>
      </c>
      <c r="O203" s="373">
        <f>IF((D203-E203+F203-G203+H203-J203)&lt;0,-(D203-E203+F203-G203+H203-J203),0)</f>
        <v>0</v>
      </c>
    </row>
    <row r="204" spans="1:15">
      <c r="A204" s="375" t="str">
        <f>A160</f>
        <v>H.P. acreedora por distintos conceptos</v>
      </c>
      <c r="B204" s="373">
        <f>Balances!N31</f>
        <v>0</v>
      </c>
      <c r="C204" s="373">
        <f t="shared" si="57"/>
        <v>0</v>
      </c>
      <c r="D204" s="373">
        <f t="shared" si="53"/>
        <v>0</v>
      </c>
      <c r="E204" s="373">
        <f t="shared" si="54"/>
        <v>0</v>
      </c>
      <c r="F204" s="373">
        <f>G188</f>
        <v>0</v>
      </c>
      <c r="G204" s="373"/>
      <c r="H204" s="399">
        <f>J218+Circulantes!R35</f>
        <v>0</v>
      </c>
      <c r="I204" s="394">
        <v>-3</v>
      </c>
      <c r="J204" s="374"/>
      <c r="K204" s="373"/>
      <c r="L204" s="373">
        <f t="shared" si="58"/>
        <v>0</v>
      </c>
      <c r="M204" s="373">
        <f t="shared" si="59"/>
        <v>0</v>
      </c>
      <c r="N204" s="373"/>
      <c r="O204" s="373"/>
    </row>
    <row r="205" spans="1:15">
      <c r="A205" s="375" t="str">
        <f>A161</f>
        <v>Organismos de la S.S. acreedores</v>
      </c>
      <c r="B205" s="373">
        <f>Balances!N32</f>
        <v>0</v>
      </c>
      <c r="C205" s="373">
        <f t="shared" si="57"/>
        <v>0</v>
      </c>
      <c r="D205" s="373">
        <f t="shared" si="53"/>
        <v>0</v>
      </c>
      <c r="E205" s="373">
        <f t="shared" si="54"/>
        <v>0</v>
      </c>
      <c r="F205" s="373"/>
      <c r="G205" s="373"/>
      <c r="H205" s="399">
        <f>Circulantes!R36</f>
        <v>0</v>
      </c>
      <c r="I205" s="394">
        <v>-4</v>
      </c>
      <c r="J205" s="384"/>
      <c r="K205" s="373"/>
      <c r="L205" s="373">
        <f t="shared" si="58"/>
        <v>0</v>
      </c>
      <c r="M205" s="373">
        <f t="shared" si="59"/>
        <v>0</v>
      </c>
      <c r="N205" s="373"/>
      <c r="O205" s="373"/>
    </row>
    <row r="206" spans="1:15">
      <c r="A206" s="378" t="str">
        <f>A162</f>
        <v>Otras cuentas a pagar no financieras</v>
      </c>
      <c r="B206" s="385">
        <f>Balances!N33</f>
        <v>0</v>
      </c>
      <c r="C206" s="381">
        <f t="shared" si="57"/>
        <v>0</v>
      </c>
      <c r="D206" s="385">
        <f t="shared" si="53"/>
        <v>0</v>
      </c>
      <c r="E206" s="381">
        <f t="shared" si="54"/>
        <v>0</v>
      </c>
      <c r="F206" s="381"/>
      <c r="G206" s="381"/>
      <c r="H206" s="400"/>
      <c r="I206" s="395"/>
      <c r="J206" s="382"/>
      <c r="K206" s="381"/>
      <c r="L206" s="381">
        <f t="shared" si="58"/>
        <v>0</v>
      </c>
      <c r="M206" s="381">
        <f t="shared" si="59"/>
        <v>0</v>
      </c>
      <c r="N206" s="381"/>
      <c r="O206" s="381"/>
    </row>
    <row r="207" spans="1:15">
      <c r="A207" s="375" t="s">
        <v>115</v>
      </c>
      <c r="B207" s="373"/>
      <c r="C207" s="373"/>
      <c r="D207" s="373"/>
      <c r="E207" s="373">
        <f>Resultados!O5</f>
        <v>0</v>
      </c>
      <c r="F207" s="373"/>
      <c r="G207" s="373"/>
      <c r="H207" s="374">
        <f>E207</f>
        <v>0</v>
      </c>
      <c r="I207" s="377">
        <v>-1</v>
      </c>
      <c r="J207" s="374"/>
      <c r="K207" s="373"/>
      <c r="L207" s="373">
        <f t="shared" si="58"/>
        <v>0</v>
      </c>
      <c r="M207" s="373">
        <f t="shared" si="59"/>
        <v>0</v>
      </c>
      <c r="N207" s="373"/>
      <c r="O207" s="373"/>
    </row>
    <row r="208" spans="1:15">
      <c r="A208" s="375" t="s">
        <v>42</v>
      </c>
      <c r="B208" s="373"/>
      <c r="C208" s="373"/>
      <c r="D208" s="373"/>
      <c r="E208" s="373">
        <f>Resultados!O6</f>
        <v>0</v>
      </c>
      <c r="F208" s="373">
        <f>E208</f>
        <v>0</v>
      </c>
      <c r="G208" s="373"/>
      <c r="H208" s="374"/>
      <c r="I208" s="377"/>
      <c r="J208" s="374"/>
      <c r="K208" s="373"/>
      <c r="L208" s="373">
        <f t="shared" si="58"/>
        <v>0</v>
      </c>
      <c r="M208" s="373">
        <f>IF((D208-E208+F208-G208+H208-J208)&lt;0,-(D208-E208+F208-G208+H208-J208),0)</f>
        <v>0</v>
      </c>
      <c r="N208" s="373"/>
      <c r="O208" s="373"/>
    </row>
    <row r="209" spans="1:15">
      <c r="A209" s="654" t="s">
        <v>298</v>
      </c>
      <c r="B209" s="373"/>
      <c r="C209" s="373"/>
      <c r="D209" s="373"/>
      <c r="E209" s="373">
        <f>Resultados!O7</f>
        <v>0</v>
      </c>
      <c r="F209" s="373"/>
      <c r="G209" s="373"/>
      <c r="H209" s="374"/>
      <c r="I209" s="377"/>
      <c r="J209" s="374"/>
      <c r="K209" s="373"/>
      <c r="L209" s="373">
        <f t="shared" si="58"/>
        <v>0</v>
      </c>
      <c r="M209" s="373">
        <f>IF((D209-E209+F209-G209+H209-J209)&lt;0,-(D209-E209+F209-G209+H209-J209),0)</f>
        <v>0</v>
      </c>
      <c r="N209" s="373"/>
      <c r="O209" s="373"/>
    </row>
    <row r="210" spans="1:15">
      <c r="A210" s="654" t="s">
        <v>235</v>
      </c>
      <c r="B210" s="373"/>
      <c r="C210" s="373"/>
      <c r="D210" s="373"/>
      <c r="E210" s="373">
        <f>Resultados!O8+Resultados!O9</f>
        <v>0</v>
      </c>
      <c r="F210" s="373">
        <f>E210</f>
        <v>0</v>
      </c>
      <c r="G210" s="373"/>
      <c r="H210" s="374"/>
      <c r="I210" s="377"/>
      <c r="J210" s="374"/>
      <c r="K210" s="373"/>
      <c r="L210" s="373"/>
      <c r="M210" s="373"/>
      <c r="N210" s="373"/>
      <c r="O210" s="373"/>
    </row>
    <row r="211" spans="1:15">
      <c r="A211" s="654" t="s">
        <v>245</v>
      </c>
      <c r="B211" s="373"/>
      <c r="C211" s="373"/>
      <c r="D211" s="373"/>
      <c r="E211" s="373">
        <f>Resultados!O10</f>
        <v>0</v>
      </c>
      <c r="F211" s="373"/>
      <c r="G211" s="373"/>
      <c r="H211" s="374"/>
      <c r="I211" s="377"/>
      <c r="J211" s="374"/>
      <c r="K211" s="373"/>
      <c r="L211" s="373"/>
      <c r="M211" s="373"/>
      <c r="N211" s="373"/>
      <c r="O211" s="373"/>
    </row>
    <row r="212" spans="1:15">
      <c r="A212" s="654" t="s">
        <v>165</v>
      </c>
      <c r="B212" s="373"/>
      <c r="C212" s="373"/>
      <c r="D212" s="373"/>
      <c r="E212" s="373">
        <f>Resultados!O11</f>
        <v>0</v>
      </c>
      <c r="F212" s="373"/>
      <c r="G212" s="373"/>
      <c r="H212" s="374"/>
      <c r="I212" s="373"/>
      <c r="J212" s="374"/>
      <c r="K212" s="373"/>
      <c r="L212" s="373">
        <f t="shared" ref="L212:L220" si="60">IF((D212-E212+F212-G212+H212-J212)&gt;0,D212-E212+F212-G212+H212-J212,0)</f>
        <v>0</v>
      </c>
      <c r="M212" s="373">
        <f t="shared" ref="M212:M220" si="61">IF((D212-E212+F212-G212+H212-J212)&lt;0,-(D212-E212+F212-G212+H212-J212),0)</f>
        <v>0</v>
      </c>
      <c r="N212" s="373"/>
      <c r="O212" s="373"/>
    </row>
    <row r="213" spans="1:15">
      <c r="A213" s="375" t="s">
        <v>116</v>
      </c>
      <c r="B213" s="373"/>
      <c r="C213" s="373"/>
      <c r="D213" s="373">
        <f>-SUM(Resultados!P12:P13)</f>
        <v>0</v>
      </c>
      <c r="E213" s="373"/>
      <c r="F213" s="373"/>
      <c r="G213" s="373"/>
      <c r="H213" s="374"/>
      <c r="I213" s="373"/>
      <c r="J213" s="374">
        <f>D213</f>
        <v>0</v>
      </c>
      <c r="K213" s="377">
        <v>-2</v>
      </c>
      <c r="L213" s="373">
        <f t="shared" si="60"/>
        <v>0</v>
      </c>
      <c r="M213" s="373">
        <f t="shared" si="61"/>
        <v>0</v>
      </c>
      <c r="N213" s="373"/>
      <c r="O213" s="373"/>
    </row>
    <row r="214" spans="1:15">
      <c r="A214" s="375" t="s">
        <v>117</v>
      </c>
      <c r="B214" s="373"/>
      <c r="C214" s="373"/>
      <c r="D214" s="373">
        <f>'G. Fijos'!J17</f>
        <v>0</v>
      </c>
      <c r="E214" s="373"/>
      <c r="F214" s="373"/>
      <c r="G214" s="373"/>
      <c r="H214" s="374"/>
      <c r="I214" s="373"/>
      <c r="J214" s="374">
        <f>SUM(Circulantes!R35:R36)</f>
        <v>0</v>
      </c>
      <c r="K214" s="377">
        <v>-3</v>
      </c>
      <c r="L214" s="373">
        <f t="shared" si="60"/>
        <v>0</v>
      </c>
      <c r="M214" s="373">
        <f t="shared" si="61"/>
        <v>0</v>
      </c>
      <c r="N214" s="373"/>
      <c r="O214" s="373"/>
    </row>
    <row r="215" spans="1:15">
      <c r="A215" s="375" t="s">
        <v>118</v>
      </c>
      <c r="B215" s="373"/>
      <c r="C215" s="373"/>
      <c r="D215" s="373">
        <f>'G. Fijos'!J18</f>
        <v>0</v>
      </c>
      <c r="E215" s="373"/>
      <c r="F215" s="373"/>
      <c r="G215" s="373">
        <f>D215</f>
        <v>0</v>
      </c>
      <c r="H215" s="374"/>
      <c r="I215" s="373"/>
      <c r="J215" s="374"/>
      <c r="K215" s="377"/>
      <c r="L215" s="373">
        <f t="shared" si="60"/>
        <v>0</v>
      </c>
      <c r="M215" s="373">
        <f t="shared" si="61"/>
        <v>0</v>
      </c>
      <c r="N215" s="373"/>
      <c r="O215" s="373"/>
    </row>
    <row r="216" spans="1:15">
      <c r="A216" s="375" t="s">
        <v>119</v>
      </c>
      <c r="B216" s="373"/>
      <c r="C216" s="373"/>
      <c r="D216" s="373">
        <f>'G. Fijos'!J5</f>
        <v>0</v>
      </c>
      <c r="E216" s="373"/>
      <c r="F216" s="373"/>
      <c r="G216" s="373"/>
      <c r="H216" s="374"/>
      <c r="I216" s="373"/>
      <c r="J216" s="374"/>
      <c r="K216" s="377"/>
      <c r="L216" s="373">
        <f t="shared" si="60"/>
        <v>0</v>
      </c>
      <c r="M216" s="373">
        <f t="shared" si="61"/>
        <v>0</v>
      </c>
      <c r="N216" s="373"/>
      <c r="O216" s="373"/>
    </row>
    <row r="217" spans="1:15">
      <c r="A217" s="375" t="s">
        <v>120</v>
      </c>
      <c r="B217" s="373"/>
      <c r="C217" s="373"/>
      <c r="D217" s="373">
        <f>'G. Fijos'!J21</f>
        <v>0</v>
      </c>
      <c r="E217" s="373"/>
      <c r="F217" s="373"/>
      <c r="G217" s="373"/>
      <c r="H217" s="374"/>
      <c r="I217" s="373"/>
      <c r="J217" s="374"/>
      <c r="K217" s="377"/>
      <c r="L217" s="373">
        <f t="shared" si="60"/>
        <v>0</v>
      </c>
      <c r="M217" s="373">
        <f t="shared" si="61"/>
        <v>0</v>
      </c>
      <c r="N217" s="373"/>
      <c r="O217" s="373"/>
    </row>
    <row r="218" spans="1:15">
      <c r="A218" s="375" t="s">
        <v>45</v>
      </c>
      <c r="B218" s="373"/>
      <c r="C218" s="373"/>
      <c r="D218" s="373">
        <f>-Resultados!P23</f>
        <v>0</v>
      </c>
      <c r="E218" s="373"/>
      <c r="F218" s="373"/>
      <c r="G218" s="373"/>
      <c r="H218" s="374"/>
      <c r="I218" s="373"/>
      <c r="J218" s="374">
        <f>D218</f>
        <v>0</v>
      </c>
      <c r="K218" s="377">
        <v>-4</v>
      </c>
      <c r="L218" s="373">
        <f t="shared" si="60"/>
        <v>0</v>
      </c>
      <c r="M218" s="373">
        <f t="shared" si="61"/>
        <v>0</v>
      </c>
      <c r="N218" s="373"/>
      <c r="O218" s="373"/>
    </row>
    <row r="219" spans="1:15">
      <c r="A219" s="375" t="s">
        <v>55</v>
      </c>
      <c r="B219" s="373"/>
      <c r="C219" s="373"/>
      <c r="D219" s="373">
        <f>-Resultados!P25</f>
        <v>0</v>
      </c>
      <c r="E219" s="373"/>
      <c r="F219" s="373"/>
      <c r="G219" s="373"/>
      <c r="H219" s="374"/>
      <c r="I219" s="373"/>
      <c r="J219" s="374">
        <f>D219</f>
        <v>0</v>
      </c>
      <c r="K219" s="377">
        <v>-5</v>
      </c>
      <c r="L219" s="373">
        <f t="shared" si="60"/>
        <v>0</v>
      </c>
      <c r="M219" s="373">
        <f t="shared" si="61"/>
        <v>0</v>
      </c>
      <c r="N219" s="373"/>
      <c r="O219" s="373"/>
    </row>
    <row r="220" spans="1:15">
      <c r="A220" s="378" t="s">
        <v>121</v>
      </c>
      <c r="B220" s="381"/>
      <c r="C220" s="381"/>
      <c r="D220" s="373">
        <f>IF(SUM(E207:E212)-SUM(D213:D219)&gt;0,SUM(E207:E212)-SUM(D213:D219),0)</f>
        <v>0</v>
      </c>
      <c r="E220" s="373">
        <f>IF(SUM(D213:D219)-SUM(E207:E212)&gt;0,SUM(D213:D219)-SUM(E207:E212),0)</f>
        <v>0</v>
      </c>
      <c r="F220" s="381">
        <f>E220</f>
        <v>0</v>
      </c>
      <c r="G220" s="381">
        <f>D220</f>
        <v>0</v>
      </c>
      <c r="H220" s="382"/>
      <c r="I220" s="381"/>
      <c r="J220" s="382"/>
      <c r="K220" s="377"/>
      <c r="L220" s="373">
        <f t="shared" si="60"/>
        <v>0</v>
      </c>
      <c r="M220" s="373">
        <f t="shared" si="61"/>
        <v>0</v>
      </c>
      <c r="N220" s="381"/>
      <c r="O220" s="381"/>
    </row>
    <row r="221" spans="1:15">
      <c r="A221" s="396" t="s">
        <v>122</v>
      </c>
      <c r="B221" s="379">
        <f>SUM(B182:B190)-SUM(B192:B206)</f>
        <v>0</v>
      </c>
      <c r="C221" s="379">
        <f>SUM(C182:C190)-SUM(C192:C206)</f>
        <v>0</v>
      </c>
      <c r="D221" s="379">
        <f>SUM(D182:D220)</f>
        <v>0</v>
      </c>
      <c r="E221" s="379">
        <f>SUM(E182:E220)</f>
        <v>0</v>
      </c>
      <c r="F221" s="379">
        <f>SUM(F182:F220)</f>
        <v>0</v>
      </c>
      <c r="G221" s="379">
        <f>SUM(G182:G220)</f>
        <v>0</v>
      </c>
      <c r="H221" s="397">
        <f>SUM(H182:H220)</f>
        <v>0</v>
      </c>
      <c r="I221" s="398"/>
      <c r="J221" s="404">
        <f>SUM(J182:J220)</f>
        <v>0</v>
      </c>
      <c r="K221" s="402"/>
      <c r="L221" s="379">
        <f>SUM(L182:L220)</f>
        <v>0</v>
      </c>
      <c r="M221" s="379">
        <f>SUM(M182:M220)</f>
        <v>0</v>
      </c>
      <c r="N221" s="379">
        <f>SUM(N182:N220)</f>
        <v>0</v>
      </c>
      <c r="O221" s="379">
        <f>SUM(O182:O220)</f>
        <v>0</v>
      </c>
    </row>
  </sheetData>
  <sheetProtection password="A6E9" sheet="1"/>
  <mergeCells count="15">
    <mergeCell ref="A91:A92"/>
    <mergeCell ref="B91:B92"/>
    <mergeCell ref="C91:C92"/>
    <mergeCell ref="A3:A4"/>
    <mergeCell ref="B3:B4"/>
    <mergeCell ref="C3:C4"/>
    <mergeCell ref="A47:A48"/>
    <mergeCell ref="B47:B48"/>
    <mergeCell ref="C47:C48"/>
    <mergeCell ref="A135:A136"/>
    <mergeCell ref="B135:B136"/>
    <mergeCell ref="C135:C136"/>
    <mergeCell ref="A179:A180"/>
    <mergeCell ref="B179:B180"/>
    <mergeCell ref="C179:C180"/>
  </mergeCells>
  <phoneticPr fontId="0" type="noConversion"/>
  <printOptions horizontalCentered="1" gridLinesSet="0"/>
  <pageMargins left="0.2" right="0.21" top="1.7" bottom="1.63" header="0.28999999999999998" footer="0"/>
  <pageSetup paperSize="9" scale="69" fitToHeight="3" orientation="landscape" horizontalDpi="4294967292" r:id="rId1"/>
  <headerFooter alignWithMargins="0">
    <oddHeader>&amp;C&amp;14&amp;UEmpresa ACRADOS, S. A.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>
    <pageSetUpPr autoPageBreaks="0"/>
  </sheetPr>
  <dimension ref="A1:G31"/>
  <sheetViews>
    <sheetView showGridLines="0" showZeros="0" zoomScaleNormal="100" zoomScaleSheetLayoutView="50" workbookViewId="0">
      <selection activeCell="C4" sqref="C4"/>
    </sheetView>
  </sheetViews>
  <sheetFormatPr baseColWidth="10" defaultColWidth="0" defaultRowHeight="15"/>
  <cols>
    <col min="1" max="1" width="4.5" style="161" customWidth="1"/>
    <col min="2" max="2" width="44.125" style="161" customWidth="1"/>
    <col min="3" max="7" width="12.375" style="161" customWidth="1"/>
    <col min="8" max="8" width="11.25" style="161" customWidth="1"/>
    <col min="9" max="16384" width="0" style="161" hidden="1"/>
  </cols>
  <sheetData>
    <row r="1" spans="1:7" s="74" customFormat="1" ht="36.75" customHeight="1" thickBot="1"/>
    <row r="2" spans="1:7" s="405" customFormat="1" ht="33" customHeight="1" thickBot="1">
      <c r="A2" s="1029" t="s">
        <v>331</v>
      </c>
      <c r="B2" s="1079"/>
      <c r="C2" s="1079"/>
      <c r="D2" s="1079"/>
      <c r="E2" s="1079"/>
      <c r="F2" s="1079"/>
      <c r="G2" s="1080"/>
    </row>
    <row r="3" spans="1:7" s="7" customFormat="1" ht="33" customHeight="1" thickBot="1">
      <c r="A3" s="1085"/>
      <c r="B3" s="1086"/>
      <c r="C3" s="406" t="s">
        <v>60</v>
      </c>
      <c r="D3" s="406" t="s">
        <v>61</v>
      </c>
      <c r="E3" s="406" t="s">
        <v>62</v>
      </c>
      <c r="F3" s="406" t="s">
        <v>176</v>
      </c>
      <c r="G3" s="526" t="s">
        <v>177</v>
      </c>
    </row>
    <row r="4" spans="1:7" ht="22.5" customHeight="1">
      <c r="A4" s="467" t="s">
        <v>79</v>
      </c>
      <c r="B4" s="468"/>
      <c r="C4" s="771">
        <f>SUM(C5:C12)</f>
        <v>0</v>
      </c>
      <c r="D4" s="771">
        <f>SUM(D5:D12)</f>
        <v>0</v>
      </c>
      <c r="E4" s="771">
        <f>SUM(E5:E12)</f>
        <v>0</v>
      </c>
      <c r="F4" s="771">
        <f>SUM(F5:F12)</f>
        <v>0</v>
      </c>
      <c r="G4" s="772">
        <f>SUM(G5:G12)</f>
        <v>0</v>
      </c>
    </row>
    <row r="5" spans="1:7" ht="18" customHeight="1">
      <c r="A5" s="193"/>
      <c r="B5" s="210" t="s">
        <v>80</v>
      </c>
      <c r="C5" s="773">
        <f>'Hoja de trabajo'!M11</f>
        <v>0</v>
      </c>
      <c r="D5" s="773">
        <f>'Hoja de trabajo'!M55</f>
        <v>0</v>
      </c>
      <c r="E5" s="773">
        <f>'Hoja de trabajo'!M99</f>
        <v>0</v>
      </c>
      <c r="F5" s="773">
        <f>'Hoja de trabajo'!M143</f>
        <v>0</v>
      </c>
      <c r="G5" s="774">
        <f>'Hoja de trabajo'!M187</f>
        <v>0</v>
      </c>
    </row>
    <row r="6" spans="1:7" ht="18" customHeight="1">
      <c r="A6" s="193"/>
      <c r="B6" s="210" t="s">
        <v>81</v>
      </c>
      <c r="C6" s="773">
        <f>'Hoja de trabajo'!M26-'Hoja de trabajo'!L26</f>
        <v>0</v>
      </c>
      <c r="D6" s="773">
        <f>'Hoja de trabajo'!M70-'Hoja de trabajo'!L70</f>
        <v>0</v>
      </c>
      <c r="E6" s="773">
        <f>'Hoja de trabajo'!M114-'Hoja de trabajo'!L114</f>
        <v>0</v>
      </c>
      <c r="F6" s="773">
        <f>'Hoja de trabajo'!M158-'Hoja de trabajo'!L158</f>
        <v>0</v>
      </c>
      <c r="G6" s="774">
        <f>'Hoja de trabajo'!M202-'Hoja de trabajo'!L202</f>
        <v>0</v>
      </c>
    </row>
    <row r="7" spans="1:7" ht="18" customHeight="1">
      <c r="A7" s="193"/>
      <c r="B7" s="210" t="s">
        <v>82</v>
      </c>
      <c r="C7" s="773">
        <f>'Hoja de trabajo'!M38-'Hoja de trabajo'!L38</f>
        <v>0</v>
      </c>
      <c r="D7" s="773">
        <f>'Hoja de trabajo'!M82-'Hoja de trabajo'!L82</f>
        <v>0</v>
      </c>
      <c r="E7" s="773">
        <f>'Hoja de trabajo'!M126-'Hoja de trabajo'!L126</f>
        <v>0</v>
      </c>
      <c r="F7" s="773">
        <f>'Hoja de trabajo'!M170-'Hoja de trabajo'!L170</f>
        <v>0</v>
      </c>
      <c r="G7" s="774">
        <f>'Hoja de trabajo'!M214-'Hoja de trabajo'!L214</f>
        <v>0</v>
      </c>
    </row>
    <row r="8" spans="1:7" ht="18" customHeight="1">
      <c r="A8" s="193"/>
      <c r="B8" s="210" t="s">
        <v>510</v>
      </c>
      <c r="C8" s="773">
        <f>'Hoja de trabajo'!M28-'Hoja de trabajo'!L28</f>
        <v>0</v>
      </c>
      <c r="D8" s="773">
        <f>'Hoja de trabajo'!M72-'Hoja de trabajo'!L72+Circulantes!H33</f>
        <v>0</v>
      </c>
      <c r="E8" s="773">
        <f>'Hoja de trabajo'!M116-'Hoja de trabajo'!L116+Circulantes!K33</f>
        <v>0</v>
      </c>
      <c r="F8" s="773">
        <f>'Hoja de trabajo'!M160-'Hoja de trabajo'!L160+Circulantes!N33</f>
        <v>0</v>
      </c>
      <c r="G8" s="774">
        <f>'Hoja de trabajo'!M204-'Hoja de trabajo'!L204+Circulantes!Q33</f>
        <v>0</v>
      </c>
    </row>
    <row r="9" spans="1:7" ht="18" customHeight="1">
      <c r="A9" s="193"/>
      <c r="B9" s="210" t="s">
        <v>511</v>
      </c>
      <c r="C9" s="773">
        <f>'Hoja de trabajo'!M29-'Hoja de trabajo'!L29</f>
        <v>0</v>
      </c>
      <c r="D9" s="773">
        <f>'Hoja de trabajo'!M73-'Hoja de trabajo'!L73</f>
        <v>0</v>
      </c>
      <c r="E9" s="773">
        <f>'Hoja de trabajo'!M117-'Hoja de trabajo'!L117</f>
        <v>0</v>
      </c>
      <c r="F9" s="773">
        <f>'Hoja de trabajo'!M161-'Hoja de trabajo'!L161</f>
        <v>0</v>
      </c>
      <c r="G9" s="774">
        <f>'Hoja de trabajo'!M205-'Hoja de trabajo'!L205</f>
        <v>0</v>
      </c>
    </row>
    <row r="10" spans="1:7" ht="18" customHeight="1">
      <c r="A10" s="193"/>
      <c r="B10" s="210" t="s">
        <v>392</v>
      </c>
      <c r="C10" s="773">
        <f>'Hoja de trabajo'!M33-'Hoja de trabajo'!L33+'Hoja de trabajo'!M36-'Hoja de trabajo'!L36+'Hoja de trabajo'!M40-'Hoja de trabajo'!L40</f>
        <v>0</v>
      </c>
      <c r="D10" s="773">
        <f>'Hoja de trabajo'!M77-'Hoja de trabajo'!L77+'Hoja de trabajo'!M80-'Hoja de trabajo'!L80+'Hoja de trabajo'!M84-'Hoja de trabajo'!L84</f>
        <v>0</v>
      </c>
      <c r="E10" s="773">
        <f>'Hoja de trabajo'!M121-'Hoja de trabajo'!L121+'Hoja de trabajo'!M124-'Hoja de trabajo'!L124+'Hoja de trabajo'!M128-'Hoja de trabajo'!L128</f>
        <v>0</v>
      </c>
      <c r="F10" s="773">
        <f>'Hoja de trabajo'!M165-'Hoja de trabajo'!L165+'Hoja de trabajo'!M168-'Hoja de trabajo'!L168+'Hoja de trabajo'!M172-'Hoja de trabajo'!L172</f>
        <v>0</v>
      </c>
      <c r="G10" s="774">
        <f>'Hoja de trabajo'!M209-'Hoja de trabajo'!L209+'Hoja de trabajo'!M212-'Hoja de trabajo'!L212+'Hoja de trabajo'!M216-'Hoja de trabajo'!L216</f>
        <v>0</v>
      </c>
    </row>
    <row r="11" spans="1:7" ht="18" customHeight="1">
      <c r="A11" s="193"/>
      <c r="B11" s="210" t="s">
        <v>131</v>
      </c>
      <c r="C11" s="773">
        <f>-'Hoja de trabajo'!L42</f>
        <v>0</v>
      </c>
      <c r="D11" s="773">
        <f>-Circulantes!H33</f>
        <v>0</v>
      </c>
      <c r="E11" s="773">
        <f>-Circulantes!K33</f>
        <v>0</v>
      </c>
      <c r="F11" s="773">
        <f>-Circulantes!N33</f>
        <v>0</v>
      </c>
      <c r="G11" s="774">
        <f>-Circulantes!Q33</f>
        <v>0</v>
      </c>
    </row>
    <row r="12" spans="1:7" ht="18" customHeight="1">
      <c r="A12" s="193"/>
      <c r="B12" s="210" t="s">
        <v>85</v>
      </c>
      <c r="C12" s="773">
        <f>-'Hoja de trabajo'!L41</f>
        <v>0</v>
      </c>
      <c r="D12" s="773">
        <f>-'Hoja de trabajo'!L85</f>
        <v>0</v>
      </c>
      <c r="E12" s="773">
        <f>-'Hoja de trabajo'!L129</f>
        <v>0</v>
      </c>
      <c r="F12" s="773">
        <f>-'Hoja de trabajo'!L173</f>
        <v>0</v>
      </c>
      <c r="G12" s="774">
        <f>-'Hoja de trabajo'!L217</f>
        <v>0</v>
      </c>
    </row>
    <row r="13" spans="1:7" ht="22.5" customHeight="1">
      <c r="A13" s="473" t="s">
        <v>86</v>
      </c>
      <c r="B13" s="474"/>
      <c r="C13" s="775">
        <f>SUM(C14:C15)</f>
        <v>0</v>
      </c>
      <c r="D13" s="775">
        <f>SUM(D14:D15)</f>
        <v>0</v>
      </c>
      <c r="E13" s="775">
        <f>SUM(E14:E15)</f>
        <v>0</v>
      </c>
      <c r="F13" s="775">
        <f>SUM(F14:F15)</f>
        <v>0</v>
      </c>
      <c r="G13" s="775">
        <f>SUM(G14:G15)</f>
        <v>0</v>
      </c>
    </row>
    <row r="14" spans="1:7" ht="18" customHeight="1">
      <c r="A14" s="193"/>
      <c r="B14" s="210" t="s">
        <v>87</v>
      </c>
      <c r="C14" s="773">
        <f>'Hoja de trabajo'!O6+'Hoja de trabajo'!O8</f>
        <v>0</v>
      </c>
      <c r="D14" s="773">
        <f>'Hoja de trabajo'!O50+'Hoja de trabajo'!O52</f>
        <v>0</v>
      </c>
      <c r="E14" s="773">
        <f>'Hoja de trabajo'!O94+'Hoja de trabajo'!O96</f>
        <v>0</v>
      </c>
      <c r="F14" s="773">
        <f>'Hoja de trabajo'!O138+'Hoja de trabajo'!O140</f>
        <v>0</v>
      </c>
      <c r="G14" s="774">
        <f>'Hoja de trabajo'!O182+'Hoja de trabajo'!O184</f>
        <v>0</v>
      </c>
    </row>
    <row r="15" spans="1:7">
      <c r="A15" s="411"/>
      <c r="B15" s="412" t="s">
        <v>88</v>
      </c>
      <c r="C15" s="777">
        <f>-'Hoja de trabajo'!N6-'Hoja de trabajo'!N8</f>
        <v>0</v>
      </c>
      <c r="D15" s="777">
        <f>-'Hoja de trabajo'!N50-'Hoja de trabajo'!N52</f>
        <v>0</v>
      </c>
      <c r="E15" s="777">
        <f>-'Hoja de trabajo'!N94-'Hoja de trabajo'!N96</f>
        <v>0</v>
      </c>
      <c r="F15" s="777">
        <f>-'Hoja de trabajo'!N138-'Hoja de trabajo'!N140</f>
        <v>0</v>
      </c>
      <c r="G15" s="778">
        <f>-'Hoja de trabajo'!N182-'Hoja de trabajo'!N184</f>
        <v>0</v>
      </c>
    </row>
    <row r="16" spans="1:7" ht="22.5" customHeight="1">
      <c r="A16" s="473" t="s">
        <v>89</v>
      </c>
      <c r="B16" s="474"/>
      <c r="C16" s="775">
        <f>SUM(C17:C25)</f>
        <v>0</v>
      </c>
      <c r="D16" s="775">
        <f>SUM(D17:D25)</f>
        <v>0</v>
      </c>
      <c r="E16" s="775">
        <f>SUM(E17:E25)</f>
        <v>0</v>
      </c>
      <c r="F16" s="775">
        <f>SUM(F17:F25)</f>
        <v>0</v>
      </c>
      <c r="G16" s="776">
        <f>SUM(G17:G25)</f>
        <v>0</v>
      </c>
    </row>
    <row r="17" spans="1:7" ht="18.75" customHeight="1">
      <c r="A17" s="193"/>
      <c r="B17" s="210" t="s">
        <v>90</v>
      </c>
      <c r="C17" s="773">
        <f>'Hoja de trabajo'!O16-'Hoja de trabajo'!N16</f>
        <v>0</v>
      </c>
      <c r="D17" s="773">
        <f>'Hoja de trabajo'!O60-'Hoja de trabajo'!N60</f>
        <v>0</v>
      </c>
      <c r="E17" s="773">
        <f>'Hoja de trabajo'!O104-'Hoja de trabajo'!N104</f>
        <v>0</v>
      </c>
      <c r="F17" s="773">
        <f>'Hoja de trabajo'!O148-'Hoja de trabajo'!N148</f>
        <v>0</v>
      </c>
      <c r="G17" s="774">
        <f>'Hoja de trabajo'!O192-'Hoja de trabajo'!N192</f>
        <v>0</v>
      </c>
    </row>
    <row r="18" spans="1:7" ht="18.75" customHeight="1">
      <c r="A18" s="193"/>
      <c r="B18" s="210" t="s">
        <v>264</v>
      </c>
      <c r="C18" s="773">
        <f>'Hoja de trabajo'!O17</f>
        <v>0</v>
      </c>
      <c r="D18" s="773">
        <f>'Hoja de trabajo'!O61</f>
        <v>0</v>
      </c>
      <c r="E18" s="773">
        <f>'Hoja de trabajo'!O105</f>
        <v>0</v>
      </c>
      <c r="F18" s="773">
        <f>'Hoja de trabajo'!O149</f>
        <v>0</v>
      </c>
      <c r="G18" s="774">
        <f>'Hoja de trabajo'!O193</f>
        <v>0</v>
      </c>
    </row>
    <row r="19" spans="1:7" ht="18.75" customHeight="1">
      <c r="A19" s="193"/>
      <c r="B19" s="210" t="s">
        <v>469</v>
      </c>
      <c r="C19" s="773">
        <f>'Hoja de trabajo'!O21-'Hoja de trabajo'!N21</f>
        <v>0</v>
      </c>
      <c r="D19" s="773">
        <f>'Hoja de trabajo'!O65-'Hoja de trabajo'!N65</f>
        <v>0</v>
      </c>
      <c r="E19" s="773">
        <f>'Hoja de trabajo'!O109-'Hoja de trabajo'!N109</f>
        <v>0</v>
      </c>
      <c r="F19" s="773">
        <f>'Hoja de trabajo'!O153-'Hoja de trabajo'!N153</f>
        <v>0</v>
      </c>
      <c r="G19" s="774">
        <f>'Hoja de trabajo'!O197-'Hoja de trabajo'!N197</f>
        <v>0</v>
      </c>
    </row>
    <row r="20" spans="1:7" ht="18.75" customHeight="1">
      <c r="A20" s="193"/>
      <c r="B20" s="210" t="s">
        <v>322</v>
      </c>
      <c r="C20" s="773">
        <f>'Hoja de trabajo'!O22</f>
        <v>0</v>
      </c>
      <c r="D20" s="773">
        <f>'Hoja de trabajo'!O66</f>
        <v>0</v>
      </c>
      <c r="E20" s="773">
        <f>'Hoja de trabajo'!O110</f>
        <v>0</v>
      </c>
      <c r="F20" s="773">
        <f>'Hoja de trabajo'!O154</f>
        <v>0</v>
      </c>
      <c r="G20" s="774">
        <f>'Hoja de trabajo'!O198</f>
        <v>0</v>
      </c>
    </row>
    <row r="21" spans="1:7" ht="18.75" customHeight="1">
      <c r="A21" s="193"/>
      <c r="B21" s="210" t="s">
        <v>91</v>
      </c>
      <c r="C21" s="773">
        <f>'Hoja de trabajo'!O23</f>
        <v>0</v>
      </c>
      <c r="D21" s="773">
        <f>'Financiación a lp'!E16+'Financiación a lp'!E23</f>
        <v>0</v>
      </c>
      <c r="E21" s="773">
        <f>'Financiación a lp'!F16+'Financiación a lp'!F23</f>
        <v>0</v>
      </c>
      <c r="F21" s="773">
        <f>'Financiación a lp'!G16+'Financiación a lp'!G23</f>
        <v>0</v>
      </c>
      <c r="G21" s="774">
        <f>'Financiación a lp'!H16+'Financiación a lp'!H23</f>
        <v>0</v>
      </c>
    </row>
    <row r="22" spans="1:7" ht="18.75" customHeight="1">
      <c r="A22" s="193"/>
      <c r="B22" s="210" t="s">
        <v>92</v>
      </c>
      <c r="C22" s="773">
        <f>-'Hoja de trabajo'!N27</f>
        <v>0</v>
      </c>
      <c r="D22" s="773">
        <f>-'Hoja de trabajo'!N71</f>
        <v>0</v>
      </c>
      <c r="E22" s="773">
        <f>-'Hoja de trabajo'!N115</f>
        <v>0</v>
      </c>
      <c r="F22" s="773">
        <f>-'Hoja de trabajo'!N159</f>
        <v>0</v>
      </c>
      <c r="G22" s="774">
        <f>-'Hoja de trabajo'!N203</f>
        <v>0</v>
      </c>
    </row>
    <row r="23" spans="1:7" ht="18.75" customHeight="1">
      <c r="A23" s="193"/>
      <c r="B23" s="210" t="s">
        <v>327</v>
      </c>
      <c r="C23" s="773">
        <f>-'Financiación a lp'!C163</f>
        <v>0</v>
      </c>
      <c r="D23" s="773">
        <f>-'Financiación a lp'!C168</f>
        <v>0</v>
      </c>
      <c r="E23" s="773">
        <f>-'Financiación a lp'!C173</f>
        <v>0</v>
      </c>
      <c r="F23" s="773">
        <f>-'Financiación a lp'!C178</f>
        <v>0</v>
      </c>
      <c r="G23" s="774">
        <f>-'Financiación a lp'!C183</f>
        <v>0</v>
      </c>
    </row>
    <row r="24" spans="1:7" ht="18.75" customHeight="1">
      <c r="A24" s="193"/>
      <c r="B24" s="210" t="s">
        <v>328</v>
      </c>
      <c r="C24" s="773">
        <f>'Hoja de trabajo'!O24-'Hoja de trabajo'!N24</f>
        <v>0</v>
      </c>
      <c r="D24" s="773">
        <f>'Hoja de trabajo'!O68-'Hoja de trabajo'!N68</f>
        <v>0</v>
      </c>
      <c r="E24" s="773">
        <f>'Hoja de trabajo'!O112-'Hoja de trabajo'!N112</f>
        <v>0</v>
      </c>
      <c r="F24" s="773">
        <f>'Hoja de trabajo'!O156-'Hoja de trabajo'!N156</f>
        <v>0</v>
      </c>
      <c r="G24" s="774">
        <f>'Hoja de trabajo'!O200-'Hoja de trabajo'!N200</f>
        <v>0</v>
      </c>
    </row>
    <row r="25" spans="1:7" ht="30">
      <c r="A25" s="411"/>
      <c r="B25" s="527" t="s">
        <v>393</v>
      </c>
      <c r="C25" s="777">
        <f>'Hoja de trabajo'!M13-'Hoja de trabajo'!L13+'Hoja de trabajo'!$M$25-'Hoja de trabajo'!$L$25+'Hoja de trabajo'!$M$30-'Hoja de trabajo'!$L$30</f>
        <v>0</v>
      </c>
      <c r="D25" s="777">
        <f>'Hoja de trabajo'!M57-'Hoja de trabajo'!L57+'Hoja de trabajo'!M69-'Hoja de trabajo'!L69+'Hoja de trabajo'!M74-'Hoja de trabajo'!L74</f>
        <v>0</v>
      </c>
      <c r="E25" s="777">
        <f>'Hoja de trabajo'!M101-'Hoja de trabajo'!L101+'Hoja de trabajo'!$M$113-'Hoja de trabajo'!$L$113+'Hoja de trabajo'!$M$118-'Hoja de trabajo'!$L$118</f>
        <v>0</v>
      </c>
      <c r="F25" s="777">
        <f>'Hoja de trabajo'!M145-'Hoja de trabajo'!L145+'Hoja de trabajo'!$M$157-'Hoja de trabajo'!$L$157+'Hoja de trabajo'!$M$162-'Hoja de trabajo'!$L$162</f>
        <v>0</v>
      </c>
      <c r="G25" s="778">
        <f>'Hoja de trabajo'!M189-'Hoja de trabajo'!L189+'Hoja de trabajo'!$M$206-'Hoja de trabajo'!$L$206+'Hoja de trabajo'!$M$201-'Hoja de trabajo'!$L$201</f>
        <v>0</v>
      </c>
    </row>
    <row r="26" spans="1:7" s="355" customFormat="1" ht="22.5" customHeight="1">
      <c r="A26" s="473" t="s">
        <v>93</v>
      </c>
      <c r="B26" s="474"/>
      <c r="C26" s="775">
        <f>C4+C13+C16</f>
        <v>0</v>
      </c>
      <c r="D26" s="775">
        <f>D4+D13+D16</f>
        <v>0</v>
      </c>
      <c r="E26" s="775">
        <f>E4+E13+E16</f>
        <v>0</v>
      </c>
      <c r="F26" s="775">
        <f>F4+F13+F16</f>
        <v>0</v>
      </c>
      <c r="G26" s="776">
        <f>G4+G13+G16</f>
        <v>0</v>
      </c>
    </row>
    <row r="27" spans="1:7" ht="18" customHeight="1">
      <c r="A27" s="411"/>
      <c r="B27" s="412" t="s">
        <v>94</v>
      </c>
      <c r="C27" s="779">
        <f>'Hoja de trabajo'!C14</f>
        <v>0</v>
      </c>
      <c r="D27" s="779">
        <f>C28</f>
        <v>0</v>
      </c>
      <c r="E27" s="779">
        <f>D28</f>
        <v>0</v>
      </c>
      <c r="F27" s="779">
        <f>E28</f>
        <v>0</v>
      </c>
      <c r="G27" s="780">
        <f>F28</f>
        <v>0</v>
      </c>
    </row>
    <row r="28" spans="1:7" s="355" customFormat="1" ht="22.5" customHeight="1" thickBot="1">
      <c r="A28" s="1087" t="s">
        <v>95</v>
      </c>
      <c r="B28" s="1088"/>
      <c r="C28" s="781">
        <f>SUM(C26:C27)</f>
        <v>0</v>
      </c>
      <c r="D28" s="781">
        <f>SUM(D26:D27)</f>
        <v>0</v>
      </c>
      <c r="E28" s="781">
        <f>SUM(E26:E27)</f>
        <v>0</v>
      </c>
      <c r="F28" s="781">
        <f>SUM(F26:F27)</f>
        <v>0</v>
      </c>
      <c r="G28" s="782">
        <f>SUM(G26:G27)</f>
        <v>0</v>
      </c>
    </row>
    <row r="31" spans="1:7">
      <c r="C31" s="161">
        <f>C28-'Presupuesto de capital'!E26</f>
        <v>0</v>
      </c>
      <c r="D31" s="161">
        <f>D28-'Presupuesto de capital'!F26</f>
        <v>0</v>
      </c>
      <c r="E31" s="161">
        <f>E28-'Presupuesto de capital'!G26</f>
        <v>0</v>
      </c>
      <c r="F31" s="161">
        <f>F28-'Presupuesto de capital'!H26</f>
        <v>0</v>
      </c>
      <c r="G31" s="161">
        <f>G28-'Presupuesto de capital'!I26</f>
        <v>0</v>
      </c>
    </row>
  </sheetData>
  <sheetProtection password="A6E9" sheet="1" formatColumns="0"/>
  <mergeCells count="3">
    <mergeCell ref="A2:G2"/>
    <mergeCell ref="A3:B3"/>
    <mergeCell ref="A28:B28"/>
  </mergeCells>
  <phoneticPr fontId="0" type="noConversion"/>
  <printOptions horizontalCentered="1" gridLinesSet="0"/>
  <pageMargins left="0.31496062992125984" right="0.55118110236220474" top="0.74803149606299213" bottom="0.59055118110236227" header="0.23622047244094491" footer="0.31496062992125984"/>
  <pageSetup paperSize="9" fitToHeight="3" orientation="landscape" horizontalDpi="4294967292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6561" r:id="rId4" name="Button 1">
              <controlPr defaultSize="0" print="0" autoFill="0" autoPict="0" macro="[0]!Inicio">
                <anchor moveWithCells="1" sizeWithCells="1">
                  <from>
                    <xdr:col>0</xdr:col>
                    <xdr:colOff>142875</xdr:colOff>
                    <xdr:row>0</xdr:row>
                    <xdr:rowOff>76200</xdr:rowOff>
                  </from>
                  <to>
                    <xdr:col>1</xdr:col>
                    <xdr:colOff>990600</xdr:colOff>
                    <xdr:row>0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/>
  </sheetPr>
  <dimension ref="A1:M126"/>
  <sheetViews>
    <sheetView showGridLines="0" showZeros="0" zoomScaleNormal="100" zoomScaleSheetLayoutView="5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25" sqref="E125"/>
    </sheetView>
  </sheetViews>
  <sheetFormatPr baseColWidth="10" defaultColWidth="11.25" defaultRowHeight="15"/>
  <cols>
    <col min="1" max="1" width="4.5" style="161" customWidth="1"/>
    <col min="2" max="2" width="45.5" style="161" customWidth="1"/>
    <col min="3" max="3" width="12.375" style="161" customWidth="1"/>
    <col min="4" max="4" width="5.25" style="161" customWidth="1"/>
    <col min="5" max="5" width="11.125" style="161" bestFit="1" customWidth="1"/>
    <col min="6" max="6" width="6" style="161" customWidth="1"/>
    <col min="7" max="7" width="10.625" style="161" bestFit="1" customWidth="1"/>
    <col min="8" max="8" width="6" style="161" customWidth="1"/>
    <col min="9" max="9" width="10.625" style="161" bestFit="1" customWidth="1"/>
    <col min="10" max="10" width="6" style="161" customWidth="1"/>
    <col min="11" max="11" width="10.875" style="161" bestFit="1" customWidth="1"/>
    <col min="12" max="12" width="11.25" style="161"/>
    <col min="13" max="13" width="11.25" style="161" hidden="1" customWidth="1"/>
    <col min="14" max="16384" width="11.25" style="161"/>
  </cols>
  <sheetData>
    <row r="1" spans="1:11" s="405" customFormat="1" ht="33" customHeight="1" thickBot="1">
      <c r="A1" s="1029" t="s">
        <v>331</v>
      </c>
      <c r="B1" s="1079"/>
      <c r="C1" s="1079"/>
      <c r="D1" s="1079"/>
      <c r="E1" s="1079"/>
      <c r="F1" s="1079"/>
      <c r="G1" s="1079"/>
      <c r="H1" s="1079"/>
      <c r="I1" s="1079"/>
      <c r="J1" s="1079"/>
      <c r="K1" s="1080"/>
    </row>
    <row r="2" spans="1:11" s="7" customFormat="1" ht="33" customHeight="1" thickBot="1">
      <c r="A2" s="1085" t="s">
        <v>74</v>
      </c>
      <c r="B2" s="1086"/>
      <c r="C2" s="406" t="s">
        <v>285</v>
      </c>
      <c r="D2" s="1089" t="s">
        <v>75</v>
      </c>
      <c r="E2" s="1091"/>
      <c r="F2" s="1089" t="s">
        <v>76</v>
      </c>
      <c r="G2" s="1091"/>
      <c r="H2" s="1089" t="s">
        <v>77</v>
      </c>
      <c r="I2" s="1091"/>
      <c r="J2" s="1089" t="s">
        <v>78</v>
      </c>
      <c r="K2" s="1090"/>
    </row>
    <row r="3" spans="1:11" ht="22.5" customHeight="1">
      <c r="A3" s="467" t="s">
        <v>79</v>
      </c>
      <c r="B3" s="468"/>
      <c r="C3" s="469">
        <f>SUM(C4:C10)</f>
        <v>0</v>
      </c>
      <c r="D3" s="470"/>
      <c r="E3" s="469">
        <f>SUM(E4:E10)</f>
        <v>0</v>
      </c>
      <c r="F3" s="471"/>
      <c r="G3" s="469">
        <f>SUM(G4:G10)</f>
        <v>0</v>
      </c>
      <c r="H3" s="471"/>
      <c r="I3" s="469">
        <f>SUM(I4:I10)</f>
        <v>0</v>
      </c>
      <c r="J3" s="471"/>
      <c r="K3" s="472">
        <f>SUM(K4:K10)</f>
        <v>0</v>
      </c>
    </row>
    <row r="4" spans="1:11" ht="14.25" customHeight="1">
      <c r="A4" s="193"/>
      <c r="B4" s="210" t="s">
        <v>80</v>
      </c>
      <c r="C4" s="407">
        <f>Tesorería!C5</f>
        <v>0</v>
      </c>
      <c r="D4" s="421">
        <v>0.1</v>
      </c>
      <c r="E4" s="407">
        <f t="shared" ref="E4:E9" si="0">C4*D4</f>
        <v>0</v>
      </c>
      <c r="F4" s="422">
        <v>0.3</v>
      </c>
      <c r="G4" s="407">
        <f t="shared" ref="G4:G9" si="1">F4*C4</f>
        <v>0</v>
      </c>
      <c r="H4" s="422">
        <v>0.3</v>
      </c>
      <c r="I4" s="407">
        <f t="shared" ref="I4:I9" si="2">H4*C4</f>
        <v>0</v>
      </c>
      <c r="J4" s="408">
        <f t="shared" ref="J4:J9" si="3">1-H4-F4-D4</f>
        <v>0.29999999999999993</v>
      </c>
      <c r="K4" s="409">
        <f t="shared" ref="K4:K9" si="4">J4*C4</f>
        <v>0</v>
      </c>
    </row>
    <row r="5" spans="1:11">
      <c r="A5" s="193"/>
      <c r="B5" s="210" t="s">
        <v>81</v>
      </c>
      <c r="C5" s="407">
        <f>Tesorería!C6</f>
        <v>0</v>
      </c>
      <c r="D5" s="421">
        <v>0.1</v>
      </c>
      <c r="E5" s="407">
        <f t="shared" si="0"/>
        <v>0</v>
      </c>
      <c r="F5" s="422">
        <v>0.3</v>
      </c>
      <c r="G5" s="407">
        <f t="shared" si="1"/>
        <v>0</v>
      </c>
      <c r="H5" s="422">
        <v>0.3</v>
      </c>
      <c r="I5" s="407">
        <f t="shared" si="2"/>
        <v>0</v>
      </c>
      <c r="J5" s="408">
        <f t="shared" si="3"/>
        <v>0.29999999999999993</v>
      </c>
      <c r="K5" s="409">
        <f t="shared" si="4"/>
        <v>0</v>
      </c>
    </row>
    <row r="6" spans="1:11">
      <c r="A6" s="193"/>
      <c r="B6" s="210" t="s">
        <v>82</v>
      </c>
      <c r="C6" s="407">
        <f>Tesorería!C7</f>
        <v>0</v>
      </c>
      <c r="D6" s="421">
        <v>0.25</v>
      </c>
      <c r="E6" s="407">
        <f t="shared" si="0"/>
        <v>0</v>
      </c>
      <c r="F6" s="422">
        <v>0.25</v>
      </c>
      <c r="G6" s="407">
        <f t="shared" si="1"/>
        <v>0</v>
      </c>
      <c r="H6" s="422">
        <v>0.25</v>
      </c>
      <c r="I6" s="407">
        <f t="shared" si="2"/>
        <v>0</v>
      </c>
      <c r="J6" s="408">
        <f t="shared" si="3"/>
        <v>0.25</v>
      </c>
      <c r="K6" s="409">
        <f t="shared" si="4"/>
        <v>0</v>
      </c>
    </row>
    <row r="7" spans="1:11">
      <c r="A7" s="193"/>
      <c r="B7" s="210" t="s">
        <v>83</v>
      </c>
      <c r="C7" s="407">
        <f>Tesorería!C9</f>
        <v>0</v>
      </c>
      <c r="D7" s="421">
        <v>0.25</v>
      </c>
      <c r="E7" s="407">
        <f t="shared" si="0"/>
        <v>0</v>
      </c>
      <c r="F7" s="422">
        <v>0.25</v>
      </c>
      <c r="G7" s="407">
        <f t="shared" si="1"/>
        <v>0</v>
      </c>
      <c r="H7" s="422">
        <v>0.25</v>
      </c>
      <c r="I7" s="407">
        <f t="shared" si="2"/>
        <v>0</v>
      </c>
      <c r="J7" s="408">
        <f t="shared" si="3"/>
        <v>0.25</v>
      </c>
      <c r="K7" s="409">
        <f t="shared" si="4"/>
        <v>0</v>
      </c>
    </row>
    <row r="8" spans="1:11">
      <c r="A8" s="193"/>
      <c r="B8" s="210" t="s">
        <v>392</v>
      </c>
      <c r="C8" s="407">
        <f>Tesorería!C10</f>
        <v>0</v>
      </c>
      <c r="D8" s="421">
        <v>0.25</v>
      </c>
      <c r="E8" s="407">
        <f t="shared" si="0"/>
        <v>0</v>
      </c>
      <c r="F8" s="422">
        <v>0.25</v>
      </c>
      <c r="G8" s="407">
        <f t="shared" si="1"/>
        <v>0</v>
      </c>
      <c r="H8" s="422">
        <v>0.25</v>
      </c>
      <c r="I8" s="407">
        <f t="shared" si="2"/>
        <v>0</v>
      </c>
      <c r="J8" s="408">
        <f t="shared" si="3"/>
        <v>0.25</v>
      </c>
      <c r="K8" s="409">
        <f t="shared" si="4"/>
        <v>0</v>
      </c>
    </row>
    <row r="9" spans="1:11" ht="16.5" customHeight="1">
      <c r="A9" s="193"/>
      <c r="B9" s="210" t="s">
        <v>131</v>
      </c>
      <c r="C9" s="407">
        <f>Tesorería!C11</f>
        <v>0</v>
      </c>
      <c r="D9" s="421"/>
      <c r="E9" s="407">
        <f t="shared" si="0"/>
        <v>0</v>
      </c>
      <c r="F9" s="422"/>
      <c r="G9" s="407">
        <f t="shared" si="1"/>
        <v>0</v>
      </c>
      <c r="H9" s="422">
        <v>1</v>
      </c>
      <c r="I9" s="407">
        <f t="shared" si="2"/>
        <v>0</v>
      </c>
      <c r="J9" s="408">
        <f t="shared" si="3"/>
        <v>0</v>
      </c>
      <c r="K9" s="409">
        <f t="shared" si="4"/>
        <v>0</v>
      </c>
    </row>
    <row r="10" spans="1:11">
      <c r="A10" s="193"/>
      <c r="B10" s="210" t="s">
        <v>85</v>
      </c>
      <c r="C10" s="407">
        <f>Tesorería!C12</f>
        <v>0</v>
      </c>
      <c r="D10" s="410"/>
      <c r="E10" s="407">
        <f>-'Financiación a lp'!B159</f>
        <v>0</v>
      </c>
      <c r="F10" s="408"/>
      <c r="G10" s="407">
        <f>-'Financiación a lp'!B160</f>
        <v>0</v>
      </c>
      <c r="H10" s="408"/>
      <c r="I10" s="407">
        <f>-'Financiación a lp'!B161</f>
        <v>0</v>
      </c>
      <c r="J10" s="408"/>
      <c r="K10" s="409">
        <f>-'Financiación a lp'!B162</f>
        <v>0</v>
      </c>
    </row>
    <row r="11" spans="1:11" ht="22.5" customHeight="1">
      <c r="A11" s="473" t="s">
        <v>86</v>
      </c>
      <c r="B11" s="474"/>
      <c r="C11" s="475">
        <f>SUM(C12:C13)</f>
        <v>0</v>
      </c>
      <c r="D11" s="476"/>
      <c r="E11" s="475">
        <f>SUM(E12:E13)</f>
        <v>0</v>
      </c>
      <c r="F11" s="477"/>
      <c r="G11" s="475">
        <f>SUM(G12:G13)</f>
        <v>0</v>
      </c>
      <c r="H11" s="477"/>
      <c r="I11" s="475">
        <f>SUM(I12:I13)</f>
        <v>0</v>
      </c>
      <c r="J11" s="477"/>
      <c r="K11" s="478">
        <f>SUM(K12:K13)</f>
        <v>0</v>
      </c>
    </row>
    <row r="12" spans="1:11" ht="18" customHeight="1">
      <c r="A12" s="193"/>
      <c r="B12" s="210" t="s">
        <v>87</v>
      </c>
      <c r="C12" s="407">
        <f>Tesorería!C14</f>
        <v>0</v>
      </c>
      <c r="D12" s="421"/>
      <c r="E12" s="407">
        <f>C12*D12</f>
        <v>0</v>
      </c>
      <c r="F12" s="422"/>
      <c r="G12" s="407">
        <f>F12*C12</f>
        <v>0</v>
      </c>
      <c r="H12" s="422"/>
      <c r="I12" s="407">
        <f>H12*C12</f>
        <v>0</v>
      </c>
      <c r="J12" s="408">
        <f>1-H12-F12-D12</f>
        <v>1</v>
      </c>
      <c r="K12" s="409">
        <f>J12*C12</f>
        <v>0</v>
      </c>
    </row>
    <row r="13" spans="1:11">
      <c r="A13" s="411"/>
      <c r="B13" s="412" t="s">
        <v>88</v>
      </c>
      <c r="C13" s="407">
        <f>Tesorería!C15</f>
        <v>0</v>
      </c>
      <c r="D13" s="423">
        <v>1</v>
      </c>
      <c r="E13" s="413">
        <f>C13*D13</f>
        <v>0</v>
      </c>
      <c r="F13" s="424"/>
      <c r="G13" s="413">
        <f>F13*C13</f>
        <v>0</v>
      </c>
      <c r="H13" s="424"/>
      <c r="I13" s="413">
        <f>H13*C13</f>
        <v>0</v>
      </c>
      <c r="J13" s="414">
        <f>1-H13-F13-D13</f>
        <v>0</v>
      </c>
      <c r="K13" s="415">
        <f>J13*C13</f>
        <v>0</v>
      </c>
    </row>
    <row r="14" spans="1:11" ht="22.5" customHeight="1">
      <c r="A14" s="473" t="s">
        <v>89</v>
      </c>
      <c r="B14" s="474"/>
      <c r="C14" s="475">
        <f>SUM(C15:C23)</f>
        <v>0</v>
      </c>
      <c r="D14" s="476"/>
      <c r="E14" s="475">
        <f>SUM(E15:E23)</f>
        <v>0</v>
      </c>
      <c r="F14" s="477"/>
      <c r="G14" s="475">
        <f>SUM(G15:G23)</f>
        <v>0</v>
      </c>
      <c r="H14" s="477"/>
      <c r="I14" s="475">
        <f>SUM(I15:I23)</f>
        <v>0</v>
      </c>
      <c r="J14" s="477"/>
      <c r="K14" s="478">
        <f>SUM(K15:K23)</f>
        <v>0</v>
      </c>
    </row>
    <row r="15" spans="1:11" ht="18" customHeight="1">
      <c r="A15" s="193"/>
      <c r="B15" s="210" t="s">
        <v>90</v>
      </c>
      <c r="C15" s="407">
        <f>Tesorería!C17</f>
        <v>0</v>
      </c>
      <c r="D15" s="421">
        <v>1</v>
      </c>
      <c r="E15" s="407">
        <f>C15*D15</f>
        <v>0</v>
      </c>
      <c r="F15" s="422"/>
      <c r="G15" s="407">
        <f>F15*C15</f>
        <v>0</v>
      </c>
      <c r="H15" s="422"/>
      <c r="I15" s="407">
        <f>H15*C15</f>
        <v>0</v>
      </c>
      <c r="J15" s="408">
        <f>1-H15-F15-D15</f>
        <v>0</v>
      </c>
      <c r="K15" s="409">
        <f t="shared" ref="K15:K20" si="5">J15*C15</f>
        <v>0</v>
      </c>
    </row>
    <row r="16" spans="1:11" ht="18" customHeight="1">
      <c r="A16" s="193"/>
      <c r="B16" s="210" t="s">
        <v>264</v>
      </c>
      <c r="C16" s="407">
        <f>Tesorería!C18</f>
        <v>0</v>
      </c>
      <c r="D16" s="421">
        <v>1</v>
      </c>
      <c r="E16" s="407">
        <f>C16*D16</f>
        <v>0</v>
      </c>
      <c r="F16" s="422"/>
      <c r="G16" s="407">
        <f>F16*C16</f>
        <v>0</v>
      </c>
      <c r="H16" s="422"/>
      <c r="I16" s="407">
        <f>H16*C16</f>
        <v>0</v>
      </c>
      <c r="J16" s="408">
        <f>1-H16-F16-D16</f>
        <v>0</v>
      </c>
      <c r="K16" s="409">
        <f t="shared" si="5"/>
        <v>0</v>
      </c>
    </row>
    <row r="17" spans="1:13" ht="18" customHeight="1">
      <c r="A17" s="193"/>
      <c r="B17" s="210" t="s">
        <v>469</v>
      </c>
      <c r="C17" s="407">
        <f>Tesorería!C19</f>
        <v>0</v>
      </c>
      <c r="D17" s="421">
        <v>1</v>
      </c>
      <c r="E17" s="407">
        <f>C17*D17</f>
        <v>0</v>
      </c>
      <c r="F17" s="422"/>
      <c r="G17" s="407">
        <f>F17*C17</f>
        <v>0</v>
      </c>
      <c r="H17" s="422"/>
      <c r="I17" s="407">
        <f>H17*C17</f>
        <v>0</v>
      </c>
      <c r="J17" s="408">
        <f>1-H17-F17-D17</f>
        <v>0</v>
      </c>
      <c r="K17" s="409">
        <f t="shared" si="5"/>
        <v>0</v>
      </c>
    </row>
    <row r="18" spans="1:13" ht="18" customHeight="1">
      <c r="A18" s="193"/>
      <c r="B18" s="210" t="s">
        <v>322</v>
      </c>
      <c r="C18" s="407">
        <f>Tesorería!C20</f>
        <v>0</v>
      </c>
      <c r="D18" s="421">
        <v>1</v>
      </c>
      <c r="E18" s="407">
        <f>C18*D18</f>
        <v>0</v>
      </c>
      <c r="F18" s="422"/>
      <c r="G18" s="407">
        <f>F18*C18</f>
        <v>0</v>
      </c>
      <c r="H18" s="422"/>
      <c r="I18" s="407">
        <f>H18*C18</f>
        <v>0</v>
      </c>
      <c r="J18" s="408">
        <f>1-H18-F18-D18</f>
        <v>0</v>
      </c>
      <c r="K18" s="409">
        <f t="shared" si="5"/>
        <v>0</v>
      </c>
    </row>
    <row r="19" spans="1:13">
      <c r="A19" s="193"/>
      <c r="B19" s="210" t="s">
        <v>91</v>
      </c>
      <c r="C19" s="407">
        <f>Tesorería!C21</f>
        <v>0</v>
      </c>
      <c r="D19" s="410"/>
      <c r="E19" s="407"/>
      <c r="F19" s="408"/>
      <c r="G19" s="407"/>
      <c r="H19" s="408"/>
      <c r="I19" s="407"/>
      <c r="J19" s="408"/>
      <c r="K19" s="409">
        <f t="shared" si="5"/>
        <v>0</v>
      </c>
    </row>
    <row r="20" spans="1:13">
      <c r="A20" s="193"/>
      <c r="B20" s="210" t="s">
        <v>92</v>
      </c>
      <c r="C20" s="407">
        <f>Tesorería!C22</f>
        <v>0</v>
      </c>
      <c r="D20" s="421"/>
      <c r="E20" s="407">
        <f>C20*D20</f>
        <v>0</v>
      </c>
      <c r="F20" s="422"/>
      <c r="G20" s="407">
        <f>F20*C20</f>
        <v>0</v>
      </c>
      <c r="H20" s="422">
        <v>1</v>
      </c>
      <c r="I20" s="407">
        <f>H20*C20</f>
        <v>0</v>
      </c>
      <c r="J20" s="408">
        <f>1-H20-F20-D20</f>
        <v>0</v>
      </c>
      <c r="K20" s="409">
        <f t="shared" si="5"/>
        <v>0</v>
      </c>
    </row>
    <row r="21" spans="1:13">
      <c r="A21" s="193"/>
      <c r="B21" s="210" t="s">
        <v>327</v>
      </c>
      <c r="C21" s="407">
        <f>Tesorería!C23</f>
        <v>0</v>
      </c>
      <c r="D21" s="410"/>
      <c r="E21" s="407">
        <f>-'Financiación a lp'!C159</f>
        <v>0</v>
      </c>
      <c r="F21" s="408"/>
      <c r="G21" s="407">
        <f>-'Financiación a lp'!C160</f>
        <v>0</v>
      </c>
      <c r="H21" s="408"/>
      <c r="I21" s="407">
        <f>-'Financiación a lp'!C161</f>
        <v>0</v>
      </c>
      <c r="J21" s="408"/>
      <c r="K21" s="409">
        <f>-'Financiación a lp'!C162</f>
        <v>0</v>
      </c>
    </row>
    <row r="22" spans="1:13">
      <c r="A22" s="193"/>
      <c r="B22" s="210" t="s">
        <v>328</v>
      </c>
      <c r="C22" s="407">
        <f>Tesorería!C24</f>
        <v>0</v>
      </c>
      <c r="D22" s="421">
        <v>0.25</v>
      </c>
      <c r="E22" s="416">
        <f>C22*D22</f>
        <v>0</v>
      </c>
      <c r="F22" s="422">
        <v>0.25</v>
      </c>
      <c r="G22" s="407">
        <f>F22*C22</f>
        <v>0</v>
      </c>
      <c r="H22" s="422">
        <v>0.25</v>
      </c>
      <c r="I22" s="407">
        <f>H22*C22</f>
        <v>0</v>
      </c>
      <c r="J22" s="408">
        <f>1-H22-F22-D22</f>
        <v>0.25</v>
      </c>
      <c r="K22" s="409">
        <f>J22*C22</f>
        <v>0</v>
      </c>
    </row>
    <row r="23" spans="1:13" ht="30">
      <c r="A23" s="411"/>
      <c r="B23" s="527" t="s">
        <v>393</v>
      </c>
      <c r="C23" s="407">
        <f>Tesorería!C25</f>
        <v>0</v>
      </c>
      <c r="D23" s="423">
        <v>0.25</v>
      </c>
      <c r="E23" s="413">
        <f>C23*D23</f>
        <v>0</v>
      </c>
      <c r="F23" s="424">
        <v>0.25</v>
      </c>
      <c r="G23" s="413">
        <f>F23*C23</f>
        <v>0</v>
      </c>
      <c r="H23" s="424">
        <v>0.25</v>
      </c>
      <c r="I23" s="413">
        <f>H23*C23</f>
        <v>0</v>
      </c>
      <c r="J23" s="414">
        <f>1-H23-F23-D23</f>
        <v>0.25</v>
      </c>
      <c r="K23" s="415">
        <f>J23*C23</f>
        <v>0</v>
      </c>
    </row>
    <row r="24" spans="1:13" s="355" customFormat="1" ht="22.5" customHeight="1">
      <c r="A24" s="473" t="s">
        <v>93</v>
      </c>
      <c r="B24" s="474"/>
      <c r="C24" s="475">
        <f>C3+C11+C14</f>
        <v>0</v>
      </c>
      <c r="D24" s="476"/>
      <c r="E24" s="475">
        <f>E3+E11+E14</f>
        <v>0</v>
      </c>
      <c r="F24" s="477"/>
      <c r="G24" s="475">
        <f>G3+G11+G14</f>
        <v>0</v>
      </c>
      <c r="H24" s="477"/>
      <c r="I24" s="475">
        <f>I3+I11+I14</f>
        <v>0</v>
      </c>
      <c r="J24" s="477"/>
      <c r="K24" s="478">
        <f>K3+K11+K14</f>
        <v>0</v>
      </c>
    </row>
    <row r="25" spans="1:13" ht="15.75" customHeight="1">
      <c r="A25" s="411"/>
      <c r="B25" s="412" t="s">
        <v>94</v>
      </c>
      <c r="C25" s="407">
        <f>Tesorería!C27</f>
        <v>0</v>
      </c>
      <c r="D25" s="410"/>
      <c r="E25" s="407">
        <f>C25</f>
        <v>0</v>
      </c>
      <c r="F25" s="408"/>
      <c r="G25" s="407">
        <f>E26</f>
        <v>0</v>
      </c>
      <c r="H25" s="408"/>
      <c r="I25" s="407">
        <f>G26</f>
        <v>0</v>
      </c>
      <c r="J25" s="408"/>
      <c r="K25" s="409">
        <f>I26</f>
        <v>0</v>
      </c>
    </row>
    <row r="26" spans="1:13" s="355" customFormat="1" ht="22.5" customHeight="1" thickBot="1">
      <c r="A26" s="1087" t="s">
        <v>95</v>
      </c>
      <c r="B26" s="1088"/>
      <c r="C26" s="417">
        <f>SUM(C24:C25)</f>
        <v>0</v>
      </c>
      <c r="D26" s="418"/>
      <c r="E26" s="417">
        <f>SUM(E24:E25)</f>
        <v>0</v>
      </c>
      <c r="F26" s="418"/>
      <c r="G26" s="417">
        <f>SUM(G24:G25)</f>
        <v>0</v>
      </c>
      <c r="H26" s="418"/>
      <c r="I26" s="417">
        <f>SUM(I24:I25)</f>
        <v>0</v>
      </c>
      <c r="J26" s="418"/>
      <c r="K26" s="419">
        <f>SUM(K24:K25)</f>
        <v>0</v>
      </c>
      <c r="M26" s="355">
        <f>C26-'Presupuesto de capital'!E26</f>
        <v>0</v>
      </c>
    </row>
    <row r="27" spans="1:13" s="7" customFormat="1" ht="33" customHeight="1" thickBot="1">
      <c r="A27" s="1085" t="s">
        <v>96</v>
      </c>
      <c r="B27" s="1086"/>
      <c r="C27" s="406" t="s">
        <v>285</v>
      </c>
      <c r="D27" s="1089" t="s">
        <v>75</v>
      </c>
      <c r="E27" s="1091"/>
      <c r="F27" s="1089" t="s">
        <v>76</v>
      </c>
      <c r="G27" s="1091"/>
      <c r="H27" s="1089" t="s">
        <v>77</v>
      </c>
      <c r="I27" s="1091"/>
      <c r="J27" s="1089" t="s">
        <v>78</v>
      </c>
      <c r="K27" s="1090"/>
    </row>
    <row r="28" spans="1:13" ht="22.5" customHeight="1">
      <c r="A28" s="467" t="s">
        <v>79</v>
      </c>
      <c r="B28" s="468"/>
      <c r="C28" s="469">
        <f>SUM(C29:C35)</f>
        <v>0</v>
      </c>
      <c r="D28" s="470"/>
      <c r="E28" s="469">
        <f>SUM(E29:E35)</f>
        <v>0</v>
      </c>
      <c r="F28" s="471"/>
      <c r="G28" s="469">
        <f>SUM(G29:G35)</f>
        <v>0</v>
      </c>
      <c r="H28" s="471"/>
      <c r="I28" s="469">
        <f>SUM(I29:I35)</f>
        <v>0</v>
      </c>
      <c r="J28" s="471"/>
      <c r="K28" s="472">
        <f>SUM(K29:K35)</f>
        <v>0</v>
      </c>
    </row>
    <row r="29" spans="1:13" ht="15" customHeight="1">
      <c r="A29" s="193"/>
      <c r="B29" s="210" t="s">
        <v>80</v>
      </c>
      <c r="C29" s="407">
        <f>Tesorería!D5</f>
        <v>0</v>
      </c>
      <c r="D29" s="421">
        <v>0.25</v>
      </c>
      <c r="E29" s="407">
        <f t="shared" ref="E29:E34" si="6">C29*D29</f>
        <v>0</v>
      </c>
      <c r="F29" s="422">
        <v>0.25</v>
      </c>
      <c r="G29" s="407">
        <f t="shared" ref="G29:G34" si="7">F29*C29</f>
        <v>0</v>
      </c>
      <c r="H29" s="422">
        <v>0.25</v>
      </c>
      <c r="I29" s="407">
        <f t="shared" ref="I29:I34" si="8">H29*C29</f>
        <v>0</v>
      </c>
      <c r="J29" s="408">
        <f t="shared" ref="J29:J34" si="9">1-H29-F29-D29</f>
        <v>0.25</v>
      </c>
      <c r="K29" s="409">
        <f t="shared" ref="K29:K34" si="10">J29*C29</f>
        <v>0</v>
      </c>
    </row>
    <row r="30" spans="1:13" ht="15" customHeight="1">
      <c r="A30" s="193"/>
      <c r="B30" s="210" t="s">
        <v>81</v>
      </c>
      <c r="C30" s="407">
        <f>Tesorería!D6</f>
        <v>0</v>
      </c>
      <c r="D30" s="421">
        <v>0.25</v>
      </c>
      <c r="E30" s="407">
        <f t="shared" si="6"/>
        <v>0</v>
      </c>
      <c r="F30" s="422">
        <v>0.25</v>
      </c>
      <c r="G30" s="407">
        <f t="shared" si="7"/>
        <v>0</v>
      </c>
      <c r="H30" s="422">
        <v>0.25</v>
      </c>
      <c r="I30" s="407">
        <f t="shared" si="8"/>
        <v>0</v>
      </c>
      <c r="J30" s="408">
        <f t="shared" si="9"/>
        <v>0.25</v>
      </c>
      <c r="K30" s="409">
        <f t="shared" si="10"/>
        <v>0</v>
      </c>
    </row>
    <row r="31" spans="1:13" ht="15" customHeight="1">
      <c r="A31" s="193"/>
      <c r="B31" s="210" t="s">
        <v>82</v>
      </c>
      <c r="C31" s="407">
        <f>Tesorería!D7</f>
        <v>0</v>
      </c>
      <c r="D31" s="421">
        <v>0.25</v>
      </c>
      <c r="E31" s="407">
        <f t="shared" si="6"/>
        <v>0</v>
      </c>
      <c r="F31" s="422">
        <v>0.25</v>
      </c>
      <c r="G31" s="407">
        <f t="shared" si="7"/>
        <v>0</v>
      </c>
      <c r="H31" s="422">
        <v>0.25</v>
      </c>
      <c r="I31" s="407">
        <f t="shared" si="8"/>
        <v>0</v>
      </c>
      <c r="J31" s="408">
        <f t="shared" si="9"/>
        <v>0.25</v>
      </c>
      <c r="K31" s="409">
        <f t="shared" si="10"/>
        <v>0</v>
      </c>
    </row>
    <row r="32" spans="1:13" ht="15" customHeight="1">
      <c r="A32" s="193"/>
      <c r="B32" s="210" t="s">
        <v>83</v>
      </c>
      <c r="C32" s="407">
        <f>Tesorería!D9</f>
        <v>0</v>
      </c>
      <c r="D32" s="421">
        <v>0.25</v>
      </c>
      <c r="E32" s="407">
        <f t="shared" si="6"/>
        <v>0</v>
      </c>
      <c r="F32" s="422">
        <v>0.25</v>
      </c>
      <c r="G32" s="407">
        <f t="shared" si="7"/>
        <v>0</v>
      </c>
      <c r="H32" s="422">
        <v>0.25</v>
      </c>
      <c r="I32" s="407">
        <f t="shared" si="8"/>
        <v>0</v>
      </c>
      <c r="J32" s="408">
        <f t="shared" si="9"/>
        <v>0.25</v>
      </c>
      <c r="K32" s="409">
        <f t="shared" si="10"/>
        <v>0</v>
      </c>
    </row>
    <row r="33" spans="1:11" ht="15" customHeight="1">
      <c r="A33" s="193"/>
      <c r="B33" s="210" t="s">
        <v>84</v>
      </c>
      <c r="C33" s="407">
        <f>Tesorería!D10</f>
        <v>0</v>
      </c>
      <c r="D33" s="421">
        <v>0.25</v>
      </c>
      <c r="E33" s="407">
        <f t="shared" si="6"/>
        <v>0</v>
      </c>
      <c r="F33" s="422">
        <v>0.25</v>
      </c>
      <c r="G33" s="407">
        <f t="shared" si="7"/>
        <v>0</v>
      </c>
      <c r="H33" s="422">
        <v>0.25</v>
      </c>
      <c r="I33" s="407">
        <f t="shared" si="8"/>
        <v>0</v>
      </c>
      <c r="J33" s="408">
        <f t="shared" si="9"/>
        <v>0.25</v>
      </c>
      <c r="K33" s="409">
        <f t="shared" si="10"/>
        <v>0</v>
      </c>
    </row>
    <row r="34" spans="1:11" ht="15" customHeight="1">
      <c r="A34" s="193"/>
      <c r="B34" s="210" t="s">
        <v>131</v>
      </c>
      <c r="C34" s="407">
        <f>Tesorería!D11</f>
        <v>0</v>
      </c>
      <c r="D34" s="421"/>
      <c r="E34" s="407">
        <f t="shared" si="6"/>
        <v>0</v>
      </c>
      <c r="F34" s="422"/>
      <c r="G34" s="407">
        <f t="shared" si="7"/>
        <v>0</v>
      </c>
      <c r="H34" s="422">
        <v>1</v>
      </c>
      <c r="I34" s="407">
        <f t="shared" si="8"/>
        <v>0</v>
      </c>
      <c r="J34" s="408">
        <f t="shared" si="9"/>
        <v>0</v>
      </c>
      <c r="K34" s="409">
        <f t="shared" si="10"/>
        <v>0</v>
      </c>
    </row>
    <row r="35" spans="1:11" ht="15" customHeight="1">
      <c r="A35" s="193"/>
      <c r="B35" s="210" t="s">
        <v>85</v>
      </c>
      <c r="C35" s="407">
        <f>Tesorería!D12</f>
        <v>0</v>
      </c>
      <c r="D35" s="410"/>
      <c r="E35" s="407">
        <f>-'Financiación a lp'!B164</f>
        <v>0</v>
      </c>
      <c r="F35" s="408"/>
      <c r="G35" s="407">
        <f>-'Financiación a lp'!B165</f>
        <v>0</v>
      </c>
      <c r="H35" s="408"/>
      <c r="I35" s="407">
        <f>-'Financiación a lp'!B166</f>
        <v>0</v>
      </c>
      <c r="J35" s="408"/>
      <c r="K35" s="409">
        <f>-'Financiación a lp'!B167</f>
        <v>0</v>
      </c>
    </row>
    <row r="36" spans="1:11" ht="22.5" customHeight="1">
      <c r="A36" s="473" t="s">
        <v>86</v>
      </c>
      <c r="B36" s="474"/>
      <c r="C36" s="475">
        <f>SUM(C37:C38)</f>
        <v>0</v>
      </c>
      <c r="D36" s="476"/>
      <c r="E36" s="475">
        <f>SUM(E37:E38)</f>
        <v>0</v>
      </c>
      <c r="F36" s="477"/>
      <c r="G36" s="475">
        <f>SUM(G37:G38)</f>
        <v>0</v>
      </c>
      <c r="H36" s="477"/>
      <c r="I36" s="475">
        <f>SUM(I37:I38)</f>
        <v>0</v>
      </c>
      <c r="J36" s="477"/>
      <c r="K36" s="478">
        <f>SUM(K37:K38)</f>
        <v>0</v>
      </c>
    </row>
    <row r="37" spans="1:11" ht="15" customHeight="1">
      <c r="A37" s="193"/>
      <c r="B37" s="210" t="s">
        <v>87</v>
      </c>
      <c r="C37" s="407">
        <f>Tesorería!D14</f>
        <v>0</v>
      </c>
      <c r="D37" s="421"/>
      <c r="E37" s="407">
        <f>C37*D37</f>
        <v>0</v>
      </c>
      <c r="F37" s="422"/>
      <c r="G37" s="407">
        <f>F37*C37</f>
        <v>0</v>
      </c>
      <c r="H37" s="422"/>
      <c r="I37" s="407">
        <f>H37*C37</f>
        <v>0</v>
      </c>
      <c r="J37" s="408">
        <f>1-H37-F37-D37</f>
        <v>1</v>
      </c>
      <c r="K37" s="409">
        <f>J37*C37</f>
        <v>0</v>
      </c>
    </row>
    <row r="38" spans="1:11" ht="15" customHeight="1">
      <c r="A38" s="411"/>
      <c r="B38" s="412" t="s">
        <v>88</v>
      </c>
      <c r="C38" s="407">
        <f>Tesorería!D15</f>
        <v>0</v>
      </c>
      <c r="D38" s="423">
        <v>1</v>
      </c>
      <c r="E38" s="413">
        <f>C38*D38</f>
        <v>0</v>
      </c>
      <c r="F38" s="424"/>
      <c r="G38" s="413">
        <f>F38*C38</f>
        <v>0</v>
      </c>
      <c r="H38" s="424"/>
      <c r="I38" s="413">
        <f>H38*C38</f>
        <v>0</v>
      </c>
      <c r="J38" s="414">
        <f>1-H38-F38-D38</f>
        <v>0</v>
      </c>
      <c r="K38" s="415">
        <f>J38*C38</f>
        <v>0</v>
      </c>
    </row>
    <row r="39" spans="1:11" ht="22.5" customHeight="1">
      <c r="A39" s="473" t="s">
        <v>89</v>
      </c>
      <c r="B39" s="474"/>
      <c r="C39" s="475">
        <f>SUM(C40:C48)</f>
        <v>0</v>
      </c>
      <c r="D39" s="476"/>
      <c r="E39" s="475">
        <f>SUM(E40:E48)</f>
        <v>0</v>
      </c>
      <c r="F39" s="477"/>
      <c r="G39" s="475">
        <f>SUM(G40:G48)</f>
        <v>0</v>
      </c>
      <c r="H39" s="477"/>
      <c r="I39" s="475">
        <f>SUM(I40:I48)</f>
        <v>0</v>
      </c>
      <c r="J39" s="477"/>
      <c r="K39" s="478">
        <f>SUM(K40:K48)</f>
        <v>0</v>
      </c>
    </row>
    <row r="40" spans="1:11" ht="15" customHeight="1">
      <c r="A40" s="193"/>
      <c r="B40" s="210" t="s">
        <v>90</v>
      </c>
      <c r="C40" s="407">
        <f>Tesorería!D17</f>
        <v>0</v>
      </c>
      <c r="D40" s="421">
        <v>1</v>
      </c>
      <c r="E40" s="407">
        <f t="shared" ref="E40:E45" si="11">C40*D40</f>
        <v>0</v>
      </c>
      <c r="F40" s="422"/>
      <c r="G40" s="407">
        <f>F40*C40</f>
        <v>0</v>
      </c>
      <c r="H40" s="422"/>
      <c r="I40" s="407">
        <f>H40*C40</f>
        <v>0</v>
      </c>
      <c r="J40" s="408">
        <f>1-H40-F40-D40</f>
        <v>0</v>
      </c>
      <c r="K40" s="409">
        <f>J40*C40</f>
        <v>0</v>
      </c>
    </row>
    <row r="41" spans="1:11" ht="15" customHeight="1">
      <c r="A41" s="193"/>
      <c r="B41" s="210" t="s">
        <v>264</v>
      </c>
      <c r="C41" s="407">
        <f>Tesorería!D18</f>
        <v>0</v>
      </c>
      <c r="D41" s="421">
        <v>1</v>
      </c>
      <c r="E41" s="407">
        <f t="shared" si="11"/>
        <v>0</v>
      </c>
      <c r="F41" s="422"/>
      <c r="G41" s="407">
        <f>F41*C41</f>
        <v>0</v>
      </c>
      <c r="H41" s="422"/>
      <c r="I41" s="407">
        <f>H41*C41</f>
        <v>0</v>
      </c>
      <c r="J41" s="408">
        <f>1-H41-F41-D41</f>
        <v>0</v>
      </c>
      <c r="K41" s="409">
        <f>J41*C41</f>
        <v>0</v>
      </c>
    </row>
    <row r="42" spans="1:11" ht="15" customHeight="1">
      <c r="A42" s="193"/>
      <c r="B42" s="210" t="s">
        <v>469</v>
      </c>
      <c r="C42" s="407">
        <f>Tesorería!D19</f>
        <v>0</v>
      </c>
      <c r="D42" s="421">
        <v>1</v>
      </c>
      <c r="E42" s="407">
        <f t="shared" si="11"/>
        <v>0</v>
      </c>
      <c r="F42" s="422"/>
      <c r="G42" s="407">
        <f>F42*C42</f>
        <v>0</v>
      </c>
      <c r="H42" s="422"/>
      <c r="I42" s="407">
        <f>H42*C42</f>
        <v>0</v>
      </c>
      <c r="J42" s="408">
        <f>1-H42-F42-D42</f>
        <v>0</v>
      </c>
      <c r="K42" s="409">
        <f>J42*C42</f>
        <v>0</v>
      </c>
    </row>
    <row r="43" spans="1:11" ht="15" customHeight="1">
      <c r="A43" s="193"/>
      <c r="B43" s="210" t="s">
        <v>322</v>
      </c>
      <c r="C43" s="407">
        <f>Tesorería!D20</f>
        <v>0</v>
      </c>
      <c r="D43" s="421">
        <v>1</v>
      </c>
      <c r="E43" s="407">
        <f t="shared" si="11"/>
        <v>0</v>
      </c>
      <c r="F43" s="422"/>
      <c r="G43" s="407">
        <f>F43*C43</f>
        <v>0</v>
      </c>
      <c r="H43" s="422"/>
      <c r="I43" s="407">
        <f>H43*C43</f>
        <v>0</v>
      </c>
      <c r="J43" s="408">
        <f>1-H43-F43-D43</f>
        <v>0</v>
      </c>
      <c r="K43" s="409">
        <f>J43*C43</f>
        <v>0</v>
      </c>
    </row>
    <row r="44" spans="1:11" ht="15" customHeight="1">
      <c r="A44" s="193"/>
      <c r="B44" s="210" t="s">
        <v>91</v>
      </c>
      <c r="C44" s="407">
        <f>Tesorería!D21</f>
        <v>0</v>
      </c>
      <c r="D44" s="410">
        <v>1</v>
      </c>
      <c r="E44" s="407">
        <f t="shared" si="11"/>
        <v>0</v>
      </c>
      <c r="F44" s="408"/>
      <c r="G44" s="407"/>
      <c r="H44" s="408"/>
      <c r="I44" s="407"/>
      <c r="J44" s="408"/>
      <c r="K44" s="409"/>
    </row>
    <row r="45" spans="1:11" ht="15" customHeight="1">
      <c r="A45" s="193"/>
      <c r="B45" s="210" t="s">
        <v>92</v>
      </c>
      <c r="C45" s="407">
        <f>Tesorería!D22</f>
        <v>0</v>
      </c>
      <c r="D45" s="421"/>
      <c r="E45" s="407">
        <f t="shared" si="11"/>
        <v>0</v>
      </c>
      <c r="F45" s="422">
        <v>1</v>
      </c>
      <c r="G45" s="407">
        <f>F45*C45</f>
        <v>0</v>
      </c>
      <c r="H45" s="422"/>
      <c r="I45" s="407">
        <f>H45*C45</f>
        <v>0</v>
      </c>
      <c r="J45" s="408">
        <f>1-H45-F45-D45</f>
        <v>0</v>
      </c>
      <c r="K45" s="409">
        <f>J45*C45</f>
        <v>0</v>
      </c>
    </row>
    <row r="46" spans="1:11" ht="15" customHeight="1">
      <c r="A46" s="193"/>
      <c r="B46" s="210" t="s">
        <v>327</v>
      </c>
      <c r="C46" s="407">
        <f>Tesorería!D23</f>
        <v>0</v>
      </c>
      <c r="D46" s="410"/>
      <c r="E46" s="407">
        <f>-'Financiación a lp'!C164</f>
        <v>0</v>
      </c>
      <c r="F46" s="408"/>
      <c r="G46" s="407">
        <f>-'Financiación a lp'!C165</f>
        <v>0</v>
      </c>
      <c r="H46" s="408"/>
      <c r="I46" s="407">
        <f>-'Financiación a lp'!C166</f>
        <v>0</v>
      </c>
      <c r="J46" s="408"/>
      <c r="K46" s="409">
        <f>-'Financiación a lp'!C167</f>
        <v>0</v>
      </c>
    </row>
    <row r="47" spans="1:11" ht="15" customHeight="1">
      <c r="A47" s="193"/>
      <c r="B47" s="210" t="s">
        <v>328</v>
      </c>
      <c r="C47" s="407">
        <f>Tesorería!D24</f>
        <v>0</v>
      </c>
      <c r="D47" s="421">
        <v>0.25</v>
      </c>
      <c r="E47" s="416">
        <f>C47*D47</f>
        <v>0</v>
      </c>
      <c r="F47" s="422">
        <v>0.25</v>
      </c>
      <c r="G47" s="407">
        <f>F47*C47</f>
        <v>0</v>
      </c>
      <c r="H47" s="422">
        <v>0.25</v>
      </c>
      <c r="I47" s="407">
        <f>H47*C47</f>
        <v>0</v>
      </c>
      <c r="J47" s="408">
        <f>1-H47-F47-D47</f>
        <v>0.25</v>
      </c>
      <c r="K47" s="409">
        <f>J47*C47</f>
        <v>0</v>
      </c>
    </row>
    <row r="48" spans="1:11" ht="30">
      <c r="A48" s="411"/>
      <c r="B48" s="527" t="s">
        <v>393</v>
      </c>
      <c r="C48" s="407">
        <f>Tesorería!D25</f>
        <v>0</v>
      </c>
      <c r="D48" s="423">
        <v>0.25</v>
      </c>
      <c r="E48" s="413">
        <f>C48*D48</f>
        <v>0</v>
      </c>
      <c r="F48" s="424">
        <v>0.25</v>
      </c>
      <c r="G48" s="413">
        <f>F48*C48</f>
        <v>0</v>
      </c>
      <c r="H48" s="424">
        <v>0.25</v>
      </c>
      <c r="I48" s="413">
        <f>H48*C48</f>
        <v>0</v>
      </c>
      <c r="J48" s="414">
        <f>1-H48-F48-D48</f>
        <v>0.25</v>
      </c>
      <c r="K48" s="415">
        <f>J48*C48</f>
        <v>0</v>
      </c>
    </row>
    <row r="49" spans="1:13" s="355" customFormat="1" ht="22.5" customHeight="1">
      <c r="A49" s="473" t="s">
        <v>93</v>
      </c>
      <c r="B49" s="474"/>
      <c r="C49" s="475">
        <f>C28+C36+C39</f>
        <v>0</v>
      </c>
      <c r="D49" s="476"/>
      <c r="E49" s="475">
        <f>E28+E36+E39</f>
        <v>0</v>
      </c>
      <c r="F49" s="477"/>
      <c r="G49" s="475">
        <f>G28+G36+G39</f>
        <v>0</v>
      </c>
      <c r="H49" s="477"/>
      <c r="I49" s="475">
        <f>I28+I36+I39</f>
        <v>0</v>
      </c>
      <c r="J49" s="477"/>
      <c r="K49" s="478">
        <f>K28+K36+K39</f>
        <v>0</v>
      </c>
    </row>
    <row r="50" spans="1:13" ht="15" customHeight="1">
      <c r="A50" s="411"/>
      <c r="B50" s="412" t="s">
        <v>94</v>
      </c>
      <c r="C50" s="407">
        <f>C26</f>
        <v>0</v>
      </c>
      <c r="D50" s="410"/>
      <c r="E50" s="407">
        <f>C50</f>
        <v>0</v>
      </c>
      <c r="F50" s="408"/>
      <c r="G50" s="407">
        <f>E51</f>
        <v>0</v>
      </c>
      <c r="H50" s="408"/>
      <c r="I50" s="407">
        <f>G51</f>
        <v>0</v>
      </c>
      <c r="J50" s="408"/>
      <c r="K50" s="409">
        <f>I51</f>
        <v>0</v>
      </c>
    </row>
    <row r="51" spans="1:13" s="355" customFormat="1" ht="22.5" customHeight="1" thickBot="1">
      <c r="A51" s="1087" t="s">
        <v>95</v>
      </c>
      <c r="B51" s="1088"/>
      <c r="C51" s="417">
        <f>SUM(C49:C50)</f>
        <v>0</v>
      </c>
      <c r="D51" s="418"/>
      <c r="E51" s="417">
        <f>SUM(E49:E50)</f>
        <v>0</v>
      </c>
      <c r="F51" s="418"/>
      <c r="G51" s="417">
        <f>SUM(G49:G50)</f>
        <v>0</v>
      </c>
      <c r="H51" s="418"/>
      <c r="I51" s="417">
        <f>SUM(I49:I50)</f>
        <v>0</v>
      </c>
      <c r="J51" s="418"/>
      <c r="K51" s="419">
        <f>SUM(K49:K50)</f>
        <v>0</v>
      </c>
      <c r="M51" s="355">
        <f>C51-'Presupuesto de capital'!F26</f>
        <v>0</v>
      </c>
    </row>
    <row r="52" spans="1:13" s="7" customFormat="1" ht="33" customHeight="1" thickBot="1">
      <c r="A52" s="1085" t="s">
        <v>97</v>
      </c>
      <c r="B52" s="1086"/>
      <c r="C52" s="406" t="s">
        <v>285</v>
      </c>
      <c r="D52" s="1089" t="s">
        <v>75</v>
      </c>
      <c r="E52" s="1091"/>
      <c r="F52" s="1089" t="s">
        <v>76</v>
      </c>
      <c r="G52" s="1091"/>
      <c r="H52" s="1089" t="s">
        <v>77</v>
      </c>
      <c r="I52" s="1091"/>
      <c r="J52" s="1089" t="s">
        <v>78</v>
      </c>
      <c r="K52" s="1090"/>
    </row>
    <row r="53" spans="1:13" ht="22.5" customHeight="1">
      <c r="A53" s="467" t="s">
        <v>79</v>
      </c>
      <c r="B53" s="468"/>
      <c r="C53" s="469">
        <f>SUM(C54:C60)</f>
        <v>0</v>
      </c>
      <c r="D53" s="470"/>
      <c r="E53" s="469">
        <f>SUM(E54:E60)</f>
        <v>0</v>
      </c>
      <c r="F53" s="471"/>
      <c r="G53" s="469">
        <f>SUM(G54:G60)</f>
        <v>0</v>
      </c>
      <c r="H53" s="471"/>
      <c r="I53" s="469">
        <f>SUM(I54:I60)</f>
        <v>0</v>
      </c>
      <c r="J53" s="471"/>
      <c r="K53" s="472">
        <f>SUM(K54:K60)</f>
        <v>0</v>
      </c>
    </row>
    <row r="54" spans="1:13">
      <c r="A54" s="193"/>
      <c r="B54" s="210" t="s">
        <v>80</v>
      </c>
      <c r="C54" s="407">
        <f>Tesorería!E5</f>
        <v>0</v>
      </c>
      <c r="D54" s="421">
        <v>0.25</v>
      </c>
      <c r="E54" s="407">
        <f t="shared" ref="E54:E59" si="12">C54*D54</f>
        <v>0</v>
      </c>
      <c r="F54" s="422">
        <v>0.25</v>
      </c>
      <c r="G54" s="407">
        <f t="shared" ref="G54:G59" si="13">F54*C54</f>
        <v>0</v>
      </c>
      <c r="H54" s="422">
        <v>0.25</v>
      </c>
      <c r="I54" s="407">
        <f t="shared" ref="I54:I59" si="14">H54*C54</f>
        <v>0</v>
      </c>
      <c r="J54" s="408">
        <f t="shared" ref="J54:J59" si="15">1-H54-F54-D54</f>
        <v>0.25</v>
      </c>
      <c r="K54" s="409">
        <f t="shared" ref="K54:K59" si="16">J54*C54</f>
        <v>0</v>
      </c>
    </row>
    <row r="55" spans="1:13">
      <c r="A55" s="193"/>
      <c r="B55" s="210" t="s">
        <v>81</v>
      </c>
      <c r="C55" s="407">
        <f>Tesorería!E6</f>
        <v>0</v>
      </c>
      <c r="D55" s="421">
        <v>0.25</v>
      </c>
      <c r="E55" s="407">
        <f t="shared" si="12"/>
        <v>0</v>
      </c>
      <c r="F55" s="422">
        <v>0.25</v>
      </c>
      <c r="G55" s="407">
        <f t="shared" si="13"/>
        <v>0</v>
      </c>
      <c r="H55" s="422">
        <v>0.25</v>
      </c>
      <c r="I55" s="407">
        <f t="shared" si="14"/>
        <v>0</v>
      </c>
      <c r="J55" s="408">
        <f t="shared" si="15"/>
        <v>0.25</v>
      </c>
      <c r="K55" s="409">
        <f t="shared" si="16"/>
        <v>0</v>
      </c>
    </row>
    <row r="56" spans="1:13">
      <c r="A56" s="193"/>
      <c r="B56" s="210" t="s">
        <v>82</v>
      </c>
      <c r="C56" s="407">
        <f>Tesorería!E7</f>
        <v>0</v>
      </c>
      <c r="D56" s="421">
        <v>0.25</v>
      </c>
      <c r="E56" s="407">
        <f t="shared" si="12"/>
        <v>0</v>
      </c>
      <c r="F56" s="422">
        <v>0.25</v>
      </c>
      <c r="G56" s="407">
        <f t="shared" si="13"/>
        <v>0</v>
      </c>
      <c r="H56" s="422">
        <v>0.25</v>
      </c>
      <c r="I56" s="407">
        <f t="shared" si="14"/>
        <v>0</v>
      </c>
      <c r="J56" s="408">
        <f t="shared" si="15"/>
        <v>0.25</v>
      </c>
      <c r="K56" s="409">
        <f t="shared" si="16"/>
        <v>0</v>
      </c>
    </row>
    <row r="57" spans="1:13">
      <c r="A57" s="193"/>
      <c r="B57" s="210" t="s">
        <v>83</v>
      </c>
      <c r="C57" s="407">
        <f>Tesorería!E9</f>
        <v>0</v>
      </c>
      <c r="D57" s="421">
        <v>0.25</v>
      </c>
      <c r="E57" s="407">
        <f t="shared" si="12"/>
        <v>0</v>
      </c>
      <c r="F57" s="422">
        <v>0.25</v>
      </c>
      <c r="G57" s="407">
        <f t="shared" si="13"/>
        <v>0</v>
      </c>
      <c r="H57" s="422">
        <v>0.25</v>
      </c>
      <c r="I57" s="407">
        <f t="shared" si="14"/>
        <v>0</v>
      </c>
      <c r="J57" s="408">
        <f t="shared" si="15"/>
        <v>0.25</v>
      </c>
      <c r="K57" s="409">
        <f t="shared" si="16"/>
        <v>0</v>
      </c>
    </row>
    <row r="58" spans="1:13">
      <c r="A58" s="193"/>
      <c r="B58" s="210" t="s">
        <v>84</v>
      </c>
      <c r="C58" s="407">
        <f>Tesorería!E10</f>
        <v>0</v>
      </c>
      <c r="D58" s="421">
        <v>0.25</v>
      </c>
      <c r="E58" s="407">
        <f t="shared" si="12"/>
        <v>0</v>
      </c>
      <c r="F58" s="422">
        <v>0.25</v>
      </c>
      <c r="G58" s="407">
        <f t="shared" si="13"/>
        <v>0</v>
      </c>
      <c r="H58" s="422">
        <v>0.25</v>
      </c>
      <c r="I58" s="407">
        <f t="shared" si="14"/>
        <v>0</v>
      </c>
      <c r="J58" s="408">
        <f t="shared" si="15"/>
        <v>0.25</v>
      </c>
      <c r="K58" s="409">
        <f t="shared" si="16"/>
        <v>0</v>
      </c>
    </row>
    <row r="59" spans="1:13">
      <c r="A59" s="193"/>
      <c r="B59" s="210" t="s">
        <v>131</v>
      </c>
      <c r="C59" s="407">
        <f>Tesorería!E11</f>
        <v>0</v>
      </c>
      <c r="D59" s="421"/>
      <c r="E59" s="407">
        <f t="shared" si="12"/>
        <v>0</v>
      </c>
      <c r="F59" s="422"/>
      <c r="G59" s="407">
        <f t="shared" si="13"/>
        <v>0</v>
      </c>
      <c r="H59" s="422">
        <v>1</v>
      </c>
      <c r="I59" s="407">
        <f t="shared" si="14"/>
        <v>0</v>
      </c>
      <c r="J59" s="408">
        <f t="shared" si="15"/>
        <v>0</v>
      </c>
      <c r="K59" s="409">
        <f t="shared" si="16"/>
        <v>0</v>
      </c>
    </row>
    <row r="60" spans="1:13">
      <c r="A60" s="193"/>
      <c r="B60" s="210" t="s">
        <v>85</v>
      </c>
      <c r="C60" s="407">
        <f>Tesorería!E12</f>
        <v>0</v>
      </c>
      <c r="D60" s="410"/>
      <c r="E60" s="407">
        <f>-'Financiación a lp'!B169</f>
        <v>0</v>
      </c>
      <c r="F60" s="408"/>
      <c r="G60" s="407">
        <f>-'Financiación a lp'!B170</f>
        <v>0</v>
      </c>
      <c r="H60" s="408"/>
      <c r="I60" s="407">
        <f>-'Financiación a lp'!B171</f>
        <v>0</v>
      </c>
      <c r="J60" s="408"/>
      <c r="K60" s="409">
        <f>-'Financiación a lp'!B172</f>
        <v>0</v>
      </c>
    </row>
    <row r="61" spans="1:13" ht="22.5" customHeight="1">
      <c r="A61" s="473" t="s">
        <v>86</v>
      </c>
      <c r="B61" s="474"/>
      <c r="C61" s="475">
        <f>SUM(C62:C63)</f>
        <v>0</v>
      </c>
      <c r="D61" s="476"/>
      <c r="E61" s="475">
        <f>SUM(E62:E63)</f>
        <v>0</v>
      </c>
      <c r="F61" s="477"/>
      <c r="G61" s="475">
        <f>SUM(G62:G63)</f>
        <v>0</v>
      </c>
      <c r="H61" s="477"/>
      <c r="I61" s="475">
        <f>SUM(I62:I63)</f>
        <v>0</v>
      </c>
      <c r="J61" s="477"/>
      <c r="K61" s="478">
        <f>SUM(K62:K63)</f>
        <v>0</v>
      </c>
    </row>
    <row r="62" spans="1:13" ht="20.25" customHeight="1">
      <c r="A62" s="193"/>
      <c r="B62" s="210" t="s">
        <v>87</v>
      </c>
      <c r="C62" s="407">
        <f>Tesorería!E14</f>
        <v>0</v>
      </c>
      <c r="D62" s="421"/>
      <c r="E62" s="407">
        <f>C62*D62</f>
        <v>0</v>
      </c>
      <c r="F62" s="422"/>
      <c r="G62" s="407">
        <f>F62*C62</f>
        <v>0</v>
      </c>
      <c r="H62" s="422"/>
      <c r="I62" s="407">
        <f>H62*C62</f>
        <v>0</v>
      </c>
      <c r="J62" s="408">
        <f>1-H62-F62-D62</f>
        <v>1</v>
      </c>
      <c r="K62" s="409">
        <f>J62*C62</f>
        <v>0</v>
      </c>
    </row>
    <row r="63" spans="1:13">
      <c r="A63" s="411"/>
      <c r="B63" s="412" t="s">
        <v>88</v>
      </c>
      <c r="C63" s="407">
        <f>Tesorería!E15</f>
        <v>0</v>
      </c>
      <c r="D63" s="423">
        <v>1</v>
      </c>
      <c r="E63" s="413">
        <f>C63*D63</f>
        <v>0</v>
      </c>
      <c r="F63" s="424"/>
      <c r="G63" s="413">
        <f>F63*C63</f>
        <v>0</v>
      </c>
      <c r="H63" s="424"/>
      <c r="I63" s="413">
        <f>H63*C63</f>
        <v>0</v>
      </c>
      <c r="J63" s="414">
        <f>1-H63-F63-D63</f>
        <v>0</v>
      </c>
      <c r="K63" s="415">
        <f>J63*C63</f>
        <v>0</v>
      </c>
    </row>
    <row r="64" spans="1:13" ht="22.5" customHeight="1">
      <c r="A64" s="473" t="s">
        <v>89</v>
      </c>
      <c r="B64" s="474"/>
      <c r="C64" s="475">
        <f>SUM(C65:C73)</f>
        <v>0</v>
      </c>
      <c r="D64" s="476"/>
      <c r="E64" s="475">
        <f>SUM(E65:E73)</f>
        <v>0</v>
      </c>
      <c r="F64" s="477"/>
      <c r="G64" s="475">
        <f>SUM(G65:G73)</f>
        <v>0</v>
      </c>
      <c r="H64" s="477"/>
      <c r="I64" s="475">
        <f>SUM(I65:I73)</f>
        <v>0</v>
      </c>
      <c r="J64" s="477"/>
      <c r="K64" s="478">
        <f>SUM(K65:K73)</f>
        <v>0</v>
      </c>
    </row>
    <row r="65" spans="1:13" ht="15.75" customHeight="1">
      <c r="A65" s="193"/>
      <c r="B65" s="210" t="s">
        <v>90</v>
      </c>
      <c r="C65" s="407">
        <f>Tesorería!E17</f>
        <v>0</v>
      </c>
      <c r="D65" s="421">
        <v>1</v>
      </c>
      <c r="E65" s="407">
        <f t="shared" ref="E65:E70" si="17">C65*D65</f>
        <v>0</v>
      </c>
      <c r="F65" s="422"/>
      <c r="G65" s="407">
        <f>F65*C65</f>
        <v>0</v>
      </c>
      <c r="H65" s="422"/>
      <c r="I65" s="407">
        <f>H65*C65</f>
        <v>0</v>
      </c>
      <c r="J65" s="408">
        <f>1-H65-F65-D65</f>
        <v>0</v>
      </c>
      <c r="K65" s="409">
        <f>J65*C65</f>
        <v>0</v>
      </c>
    </row>
    <row r="66" spans="1:13" ht="15.75" customHeight="1">
      <c r="A66" s="193"/>
      <c r="B66" s="210" t="s">
        <v>264</v>
      </c>
      <c r="C66" s="407">
        <f>Tesorería!E18</f>
        <v>0</v>
      </c>
      <c r="D66" s="421">
        <v>1</v>
      </c>
      <c r="E66" s="407">
        <f t="shared" si="17"/>
        <v>0</v>
      </c>
      <c r="F66" s="422"/>
      <c r="G66" s="407">
        <f>F66*C66</f>
        <v>0</v>
      </c>
      <c r="H66" s="422"/>
      <c r="I66" s="407">
        <f>H66*C66</f>
        <v>0</v>
      </c>
      <c r="J66" s="408">
        <f>1-H66-F66-D66</f>
        <v>0</v>
      </c>
      <c r="K66" s="409">
        <f>J66*C66</f>
        <v>0</v>
      </c>
    </row>
    <row r="67" spans="1:13" ht="15.75" customHeight="1">
      <c r="A67" s="193"/>
      <c r="B67" s="210" t="s">
        <v>469</v>
      </c>
      <c r="C67" s="407">
        <f>Tesorería!E19</f>
        <v>0</v>
      </c>
      <c r="D67" s="421">
        <v>1</v>
      </c>
      <c r="E67" s="407">
        <f t="shared" si="17"/>
        <v>0</v>
      </c>
      <c r="F67" s="422"/>
      <c r="G67" s="407">
        <f>F67*C67</f>
        <v>0</v>
      </c>
      <c r="H67" s="422"/>
      <c r="I67" s="407">
        <f>H67*C67</f>
        <v>0</v>
      </c>
      <c r="J67" s="408">
        <f>1-H67-F67-D67</f>
        <v>0</v>
      </c>
      <c r="K67" s="409">
        <f>J67*C67</f>
        <v>0</v>
      </c>
    </row>
    <row r="68" spans="1:13" ht="15.75" customHeight="1">
      <c r="A68" s="193"/>
      <c r="B68" s="210" t="s">
        <v>322</v>
      </c>
      <c r="C68" s="407">
        <f>Tesorería!E20</f>
        <v>0</v>
      </c>
      <c r="D68" s="421">
        <v>1</v>
      </c>
      <c r="E68" s="407">
        <f t="shared" si="17"/>
        <v>0</v>
      </c>
      <c r="F68" s="422"/>
      <c r="G68" s="407">
        <f>F68*C68</f>
        <v>0</v>
      </c>
      <c r="H68" s="422"/>
      <c r="I68" s="407">
        <f>H68*C68</f>
        <v>0</v>
      </c>
      <c r="J68" s="408">
        <f>1-H68-F68-D68</f>
        <v>0</v>
      </c>
      <c r="K68" s="409">
        <f>J68*C68</f>
        <v>0</v>
      </c>
    </row>
    <row r="69" spans="1:13">
      <c r="A69" s="193"/>
      <c r="B69" s="210" t="s">
        <v>91</v>
      </c>
      <c r="C69" s="407">
        <f>Tesorería!E21</f>
        <v>0</v>
      </c>
      <c r="D69" s="410">
        <v>1</v>
      </c>
      <c r="E69" s="407">
        <f t="shared" si="17"/>
        <v>0</v>
      </c>
      <c r="F69" s="408"/>
      <c r="G69" s="407"/>
      <c r="H69" s="408"/>
      <c r="I69" s="407"/>
      <c r="J69" s="408"/>
      <c r="K69" s="409"/>
    </row>
    <row r="70" spans="1:13">
      <c r="A70" s="193"/>
      <c r="B70" s="210" t="s">
        <v>92</v>
      </c>
      <c r="C70" s="407">
        <f>Tesorería!E22</f>
        <v>0</v>
      </c>
      <c r="D70" s="421"/>
      <c r="E70" s="407">
        <f t="shared" si="17"/>
        <v>0</v>
      </c>
      <c r="F70" s="422">
        <v>1</v>
      </c>
      <c r="G70" s="407">
        <f>F70*C70</f>
        <v>0</v>
      </c>
      <c r="H70" s="422"/>
      <c r="I70" s="407">
        <f>H70*C70</f>
        <v>0</v>
      </c>
      <c r="J70" s="408">
        <f>1-H70-F70-D70</f>
        <v>0</v>
      </c>
      <c r="K70" s="409">
        <f>J70*C70</f>
        <v>0</v>
      </c>
    </row>
    <row r="71" spans="1:13">
      <c r="A71" s="193"/>
      <c r="B71" s="210" t="s">
        <v>327</v>
      </c>
      <c r="C71" s="407">
        <f>Tesorería!E23</f>
        <v>0</v>
      </c>
      <c r="D71" s="410"/>
      <c r="E71" s="407">
        <f>-'Financiación a lp'!C169</f>
        <v>0</v>
      </c>
      <c r="F71" s="408"/>
      <c r="G71" s="407">
        <f>-'Financiación a lp'!C170</f>
        <v>0</v>
      </c>
      <c r="H71" s="408"/>
      <c r="I71" s="407">
        <f>-'Financiación a lp'!C171</f>
        <v>0</v>
      </c>
      <c r="J71" s="408"/>
      <c r="K71" s="409">
        <f>-'Financiación a lp'!C172</f>
        <v>0</v>
      </c>
    </row>
    <row r="72" spans="1:13">
      <c r="A72" s="193"/>
      <c r="B72" s="210" t="s">
        <v>328</v>
      </c>
      <c r="C72" s="407">
        <f>Tesorería!E24</f>
        <v>0</v>
      </c>
      <c r="D72" s="421">
        <v>0.25</v>
      </c>
      <c r="E72" s="416">
        <f>C72*D72</f>
        <v>0</v>
      </c>
      <c r="F72" s="422">
        <v>0.25</v>
      </c>
      <c r="G72" s="407">
        <f>F72*C72</f>
        <v>0</v>
      </c>
      <c r="H72" s="422">
        <v>0.25</v>
      </c>
      <c r="I72" s="407">
        <f>H72*C72</f>
        <v>0</v>
      </c>
      <c r="J72" s="408">
        <f>1-H72-F72-D72</f>
        <v>0.25</v>
      </c>
      <c r="K72" s="409">
        <f>J72*C72</f>
        <v>0</v>
      </c>
    </row>
    <row r="73" spans="1:13" ht="30">
      <c r="A73" s="411"/>
      <c r="B73" s="527" t="s">
        <v>393</v>
      </c>
      <c r="C73" s="407">
        <f>Tesorería!E25</f>
        <v>0</v>
      </c>
      <c r="D73" s="423">
        <v>0.25</v>
      </c>
      <c r="E73" s="413">
        <f>C73*D73</f>
        <v>0</v>
      </c>
      <c r="F73" s="424">
        <v>0.25</v>
      </c>
      <c r="G73" s="413">
        <f>F73*C73</f>
        <v>0</v>
      </c>
      <c r="H73" s="424">
        <v>0.25</v>
      </c>
      <c r="I73" s="413">
        <f>H73*C73</f>
        <v>0</v>
      </c>
      <c r="J73" s="414">
        <f>1-H73-F73-D73</f>
        <v>0.25</v>
      </c>
      <c r="K73" s="415">
        <f>J73*C73</f>
        <v>0</v>
      </c>
    </row>
    <row r="74" spans="1:13" s="355" customFormat="1" ht="22.5" customHeight="1">
      <c r="A74" s="473" t="s">
        <v>93</v>
      </c>
      <c r="B74" s="474"/>
      <c r="C74" s="475">
        <f>C53+C61+C64</f>
        <v>0</v>
      </c>
      <c r="D74" s="476"/>
      <c r="E74" s="475">
        <f>E53+E61+E64</f>
        <v>0</v>
      </c>
      <c r="F74" s="477"/>
      <c r="G74" s="475">
        <f>G53+G61+G64</f>
        <v>0</v>
      </c>
      <c r="H74" s="477"/>
      <c r="I74" s="475">
        <f>I53+I61+I64</f>
        <v>0</v>
      </c>
      <c r="J74" s="477"/>
      <c r="K74" s="478">
        <f>K53+K61+K64</f>
        <v>0</v>
      </c>
    </row>
    <row r="75" spans="1:13" ht="18.75" customHeight="1">
      <c r="A75" s="411"/>
      <c r="B75" s="412" t="s">
        <v>94</v>
      </c>
      <c r="C75" s="407">
        <f>C51</f>
        <v>0</v>
      </c>
      <c r="D75" s="410"/>
      <c r="E75" s="407">
        <f>C75</f>
        <v>0</v>
      </c>
      <c r="F75" s="408"/>
      <c r="G75" s="407">
        <f>E76</f>
        <v>0</v>
      </c>
      <c r="H75" s="408"/>
      <c r="I75" s="407">
        <f>G76</f>
        <v>0</v>
      </c>
      <c r="J75" s="408"/>
      <c r="K75" s="409">
        <f>I76</f>
        <v>0</v>
      </c>
    </row>
    <row r="76" spans="1:13" s="355" customFormat="1" ht="22.5" customHeight="1" thickBot="1">
      <c r="A76" s="1087" t="s">
        <v>95</v>
      </c>
      <c r="B76" s="1088"/>
      <c r="C76" s="417">
        <f>SUM(C74:C75)</f>
        <v>0</v>
      </c>
      <c r="D76" s="418"/>
      <c r="E76" s="417">
        <f>SUM(E74:E75)</f>
        <v>0</v>
      </c>
      <c r="F76" s="418"/>
      <c r="G76" s="417">
        <f>SUM(G74:G75)</f>
        <v>0</v>
      </c>
      <c r="H76" s="418"/>
      <c r="I76" s="417">
        <f>SUM(I74:I75)</f>
        <v>0</v>
      </c>
      <c r="J76" s="418"/>
      <c r="K76" s="419">
        <f>SUM(K74:K75)</f>
        <v>0</v>
      </c>
      <c r="M76" s="355">
        <f>C76-'Presupuesto de capital'!G26</f>
        <v>0</v>
      </c>
    </row>
    <row r="77" spans="1:13" ht="33" customHeight="1" thickBot="1">
      <c r="A77" s="1085" t="s">
        <v>325</v>
      </c>
      <c r="B77" s="1086"/>
      <c r="C77" s="406" t="s">
        <v>285</v>
      </c>
      <c r="D77" s="1089" t="s">
        <v>75</v>
      </c>
      <c r="E77" s="1091"/>
      <c r="F77" s="1089" t="s">
        <v>76</v>
      </c>
      <c r="G77" s="1091"/>
      <c r="H77" s="1089" t="s">
        <v>77</v>
      </c>
      <c r="I77" s="1091"/>
      <c r="J77" s="1089" t="s">
        <v>78</v>
      </c>
      <c r="K77" s="1090"/>
    </row>
    <row r="78" spans="1:13" ht="22.5" customHeight="1">
      <c r="A78" s="467" t="s">
        <v>79</v>
      </c>
      <c r="B78" s="468"/>
      <c r="C78" s="469">
        <f>SUM(C79:C85)</f>
        <v>0</v>
      </c>
      <c r="D78" s="470"/>
      <c r="E78" s="469">
        <f>SUM(E79:E85)</f>
        <v>0</v>
      </c>
      <c r="F78" s="471"/>
      <c r="G78" s="469">
        <f>SUM(G79:G85)</f>
        <v>0</v>
      </c>
      <c r="H78" s="471"/>
      <c r="I78" s="469">
        <f>SUM(I79:I85)</f>
        <v>0</v>
      </c>
      <c r="J78" s="471"/>
      <c r="K78" s="472">
        <f>SUM(K79:K85)</f>
        <v>0</v>
      </c>
    </row>
    <row r="79" spans="1:13">
      <c r="A79" s="193"/>
      <c r="B79" s="210" t="s">
        <v>80</v>
      </c>
      <c r="C79" s="407">
        <f>Tesorería!F5</f>
        <v>0</v>
      </c>
      <c r="D79" s="421">
        <v>0.25</v>
      </c>
      <c r="E79" s="407">
        <f t="shared" ref="E79:E84" si="18">C79*D79</f>
        <v>0</v>
      </c>
      <c r="F79" s="422">
        <v>0.25</v>
      </c>
      <c r="G79" s="407">
        <f t="shared" ref="G79:G84" si="19">F79*C79</f>
        <v>0</v>
      </c>
      <c r="H79" s="422">
        <v>0.25</v>
      </c>
      <c r="I79" s="407">
        <f t="shared" ref="I79:I84" si="20">H79*C79</f>
        <v>0</v>
      </c>
      <c r="J79" s="408">
        <f t="shared" ref="J79:J84" si="21">1-H79-F79-D79</f>
        <v>0.25</v>
      </c>
      <c r="K79" s="409">
        <f t="shared" ref="K79:K84" si="22">J79*C79</f>
        <v>0</v>
      </c>
    </row>
    <row r="80" spans="1:13">
      <c r="A80" s="193"/>
      <c r="B80" s="210" t="s">
        <v>81</v>
      </c>
      <c r="C80" s="407">
        <f>Tesorería!F6</f>
        <v>0</v>
      </c>
      <c r="D80" s="421">
        <v>0.25</v>
      </c>
      <c r="E80" s="407">
        <f t="shared" si="18"/>
        <v>0</v>
      </c>
      <c r="F80" s="422">
        <v>0.25</v>
      </c>
      <c r="G80" s="407">
        <f t="shared" si="19"/>
        <v>0</v>
      </c>
      <c r="H80" s="422">
        <v>0.25</v>
      </c>
      <c r="I80" s="407">
        <f t="shared" si="20"/>
        <v>0</v>
      </c>
      <c r="J80" s="408">
        <f t="shared" si="21"/>
        <v>0.25</v>
      </c>
      <c r="K80" s="409">
        <f t="shared" si="22"/>
        <v>0</v>
      </c>
    </row>
    <row r="81" spans="1:11">
      <c r="A81" s="193"/>
      <c r="B81" s="210" t="s">
        <v>82</v>
      </c>
      <c r="C81" s="407">
        <f>Tesorería!F7</f>
        <v>0</v>
      </c>
      <c r="D81" s="421">
        <v>0.25</v>
      </c>
      <c r="E81" s="407">
        <f t="shared" si="18"/>
        <v>0</v>
      </c>
      <c r="F81" s="422">
        <v>0.25</v>
      </c>
      <c r="G81" s="407">
        <f t="shared" si="19"/>
        <v>0</v>
      </c>
      <c r="H81" s="422">
        <v>0.25</v>
      </c>
      <c r="I81" s="407">
        <f t="shared" si="20"/>
        <v>0</v>
      </c>
      <c r="J81" s="408">
        <f t="shared" si="21"/>
        <v>0.25</v>
      </c>
      <c r="K81" s="409">
        <f t="shared" si="22"/>
        <v>0</v>
      </c>
    </row>
    <row r="82" spans="1:11">
      <c r="A82" s="193"/>
      <c r="B82" s="210" t="s">
        <v>83</v>
      </c>
      <c r="C82" s="407">
        <f>Tesorería!F9</f>
        <v>0</v>
      </c>
      <c r="D82" s="421">
        <v>0.25</v>
      </c>
      <c r="E82" s="407">
        <f t="shared" si="18"/>
        <v>0</v>
      </c>
      <c r="F82" s="422">
        <v>0.25</v>
      </c>
      <c r="G82" s="407">
        <f t="shared" si="19"/>
        <v>0</v>
      </c>
      <c r="H82" s="422">
        <v>0.25</v>
      </c>
      <c r="I82" s="407">
        <f t="shared" si="20"/>
        <v>0</v>
      </c>
      <c r="J82" s="408">
        <f t="shared" si="21"/>
        <v>0.25</v>
      </c>
      <c r="K82" s="409">
        <f t="shared" si="22"/>
        <v>0</v>
      </c>
    </row>
    <row r="83" spans="1:11">
      <c r="A83" s="193"/>
      <c r="B83" s="210" t="s">
        <v>84</v>
      </c>
      <c r="C83" s="407">
        <f>Tesorería!F10</f>
        <v>0</v>
      </c>
      <c r="D83" s="421">
        <v>0.25</v>
      </c>
      <c r="E83" s="407">
        <f t="shared" si="18"/>
        <v>0</v>
      </c>
      <c r="F83" s="422">
        <v>0.25</v>
      </c>
      <c r="G83" s="407">
        <f t="shared" si="19"/>
        <v>0</v>
      </c>
      <c r="H83" s="422">
        <v>0.25</v>
      </c>
      <c r="I83" s="407">
        <f t="shared" si="20"/>
        <v>0</v>
      </c>
      <c r="J83" s="408">
        <f t="shared" si="21"/>
        <v>0.25</v>
      </c>
      <c r="K83" s="409">
        <f t="shared" si="22"/>
        <v>0</v>
      </c>
    </row>
    <row r="84" spans="1:11">
      <c r="A84" s="193"/>
      <c r="B84" s="210" t="s">
        <v>131</v>
      </c>
      <c r="C84" s="407">
        <f>Tesorería!F11</f>
        <v>0</v>
      </c>
      <c r="D84" s="421"/>
      <c r="E84" s="407">
        <f t="shared" si="18"/>
        <v>0</v>
      </c>
      <c r="F84" s="422"/>
      <c r="G84" s="407">
        <f t="shared" si="19"/>
        <v>0</v>
      </c>
      <c r="H84" s="422">
        <v>1</v>
      </c>
      <c r="I84" s="407">
        <f t="shared" si="20"/>
        <v>0</v>
      </c>
      <c r="J84" s="408">
        <f t="shared" si="21"/>
        <v>0</v>
      </c>
      <c r="K84" s="409">
        <f t="shared" si="22"/>
        <v>0</v>
      </c>
    </row>
    <row r="85" spans="1:11">
      <c r="A85" s="193"/>
      <c r="B85" s="210" t="s">
        <v>85</v>
      </c>
      <c r="C85" s="407">
        <f>Tesorería!F12</f>
        <v>0</v>
      </c>
      <c r="D85" s="410"/>
      <c r="E85" s="407">
        <f>-'Financiación a lp'!B174</f>
        <v>0</v>
      </c>
      <c r="F85" s="408"/>
      <c r="G85" s="407">
        <f>-'Financiación a lp'!B175</f>
        <v>0</v>
      </c>
      <c r="H85" s="408"/>
      <c r="I85" s="407">
        <f>-'Financiación a lp'!B176</f>
        <v>0</v>
      </c>
      <c r="J85" s="408"/>
      <c r="K85" s="409">
        <f>-'Financiación a lp'!B177</f>
        <v>0</v>
      </c>
    </row>
    <row r="86" spans="1:11" ht="22.5" customHeight="1">
      <c r="A86" s="473" t="s">
        <v>86</v>
      </c>
      <c r="B86" s="474"/>
      <c r="C86" s="475">
        <f>SUM(C87:C88)</f>
        <v>0</v>
      </c>
      <c r="D86" s="476"/>
      <c r="E86" s="475">
        <f>SUM(E87:E88)</f>
        <v>0</v>
      </c>
      <c r="F86" s="477"/>
      <c r="G86" s="475">
        <f>SUM(G87:G88)</f>
        <v>0</v>
      </c>
      <c r="H86" s="477"/>
      <c r="I86" s="475">
        <f>SUM(I87:I88)</f>
        <v>0</v>
      </c>
      <c r="J86" s="477"/>
      <c r="K86" s="478">
        <f>SUM(K87:K88)</f>
        <v>0</v>
      </c>
    </row>
    <row r="87" spans="1:11">
      <c r="A87" s="193"/>
      <c r="B87" s="210" t="s">
        <v>87</v>
      </c>
      <c r="C87" s="407">
        <f>Tesorería!F14</f>
        <v>0</v>
      </c>
      <c r="D87" s="421"/>
      <c r="E87" s="407">
        <f>C87*D87</f>
        <v>0</v>
      </c>
      <c r="F87" s="422"/>
      <c r="G87" s="407">
        <f>F87*C87</f>
        <v>0</v>
      </c>
      <c r="H87" s="422"/>
      <c r="I87" s="407">
        <f>H87*C87</f>
        <v>0</v>
      </c>
      <c r="J87" s="408">
        <f>1-H87-F87-D87</f>
        <v>1</v>
      </c>
      <c r="K87" s="409">
        <f>J87*C87</f>
        <v>0</v>
      </c>
    </row>
    <row r="88" spans="1:11">
      <c r="A88" s="411"/>
      <c r="B88" s="412" t="s">
        <v>88</v>
      </c>
      <c r="C88" s="407">
        <f>Tesorería!F15</f>
        <v>0</v>
      </c>
      <c r="D88" s="423">
        <v>1</v>
      </c>
      <c r="E88" s="413">
        <f>C88*D88</f>
        <v>0</v>
      </c>
      <c r="F88" s="424"/>
      <c r="G88" s="413">
        <f>F88*C88</f>
        <v>0</v>
      </c>
      <c r="H88" s="424"/>
      <c r="I88" s="413">
        <f>H88*C88</f>
        <v>0</v>
      </c>
      <c r="J88" s="414">
        <f>1-H88-F88-D88</f>
        <v>0</v>
      </c>
      <c r="K88" s="415">
        <f>J88*C88</f>
        <v>0</v>
      </c>
    </row>
    <row r="89" spans="1:11" ht="22.5" customHeight="1">
      <c r="A89" s="473" t="s">
        <v>89</v>
      </c>
      <c r="B89" s="474"/>
      <c r="C89" s="475">
        <f>SUM(C90:C98)</f>
        <v>0</v>
      </c>
      <c r="D89" s="476"/>
      <c r="E89" s="475">
        <f>SUM(E90:E98)</f>
        <v>0</v>
      </c>
      <c r="F89" s="477"/>
      <c r="G89" s="475">
        <f>SUM(G90:G98)</f>
        <v>0</v>
      </c>
      <c r="H89" s="477"/>
      <c r="I89" s="475">
        <f>SUM(I90:I98)</f>
        <v>0</v>
      </c>
      <c r="J89" s="477"/>
      <c r="K89" s="478">
        <f>SUM(K90:K98)</f>
        <v>0</v>
      </c>
    </row>
    <row r="90" spans="1:11">
      <c r="A90" s="193"/>
      <c r="B90" s="210" t="s">
        <v>90</v>
      </c>
      <c r="C90" s="407">
        <f>Tesorería!F17</f>
        <v>0</v>
      </c>
      <c r="D90" s="421">
        <v>1</v>
      </c>
      <c r="E90" s="407">
        <f t="shared" ref="E90:E95" si="23">C90*D90</f>
        <v>0</v>
      </c>
      <c r="F90" s="422"/>
      <c r="G90" s="407">
        <f>F90*C90</f>
        <v>0</v>
      </c>
      <c r="H90" s="422"/>
      <c r="I90" s="407">
        <f>H90*C90</f>
        <v>0</v>
      </c>
      <c r="J90" s="408">
        <f>1-H90-F90-D90</f>
        <v>0</v>
      </c>
      <c r="K90" s="409">
        <f>J90*C90</f>
        <v>0</v>
      </c>
    </row>
    <row r="91" spans="1:11">
      <c r="A91" s="193"/>
      <c r="B91" s="210" t="s">
        <v>264</v>
      </c>
      <c r="C91" s="407">
        <f>Tesorería!F18</f>
        <v>0</v>
      </c>
      <c r="D91" s="421">
        <v>1</v>
      </c>
      <c r="E91" s="407">
        <f t="shared" si="23"/>
        <v>0</v>
      </c>
      <c r="F91" s="422"/>
      <c r="G91" s="407">
        <f>F91*C91</f>
        <v>0</v>
      </c>
      <c r="H91" s="422"/>
      <c r="I91" s="407">
        <f>H91*C91</f>
        <v>0</v>
      </c>
      <c r="J91" s="408">
        <f>1-H91-F91-D91</f>
        <v>0</v>
      </c>
      <c r="K91" s="409">
        <f>J91*C91</f>
        <v>0</v>
      </c>
    </row>
    <row r="92" spans="1:11">
      <c r="A92" s="193"/>
      <c r="B92" s="210" t="s">
        <v>469</v>
      </c>
      <c r="C92" s="407">
        <f>Tesorería!F19</f>
        <v>0</v>
      </c>
      <c r="D92" s="421">
        <v>1</v>
      </c>
      <c r="E92" s="407">
        <f t="shared" si="23"/>
        <v>0</v>
      </c>
      <c r="F92" s="422"/>
      <c r="G92" s="407">
        <f>F92*C92</f>
        <v>0</v>
      </c>
      <c r="H92" s="422"/>
      <c r="I92" s="407">
        <f>H92*C92</f>
        <v>0</v>
      </c>
      <c r="J92" s="408">
        <f>1-H92-F92-D92</f>
        <v>0</v>
      </c>
      <c r="K92" s="409">
        <f>J92*C92</f>
        <v>0</v>
      </c>
    </row>
    <row r="93" spans="1:11">
      <c r="A93" s="193"/>
      <c r="B93" s="210" t="s">
        <v>322</v>
      </c>
      <c r="C93" s="407">
        <f>Tesorería!F20</f>
        <v>0</v>
      </c>
      <c r="D93" s="421">
        <v>1</v>
      </c>
      <c r="E93" s="407">
        <f t="shared" si="23"/>
        <v>0</v>
      </c>
      <c r="F93" s="422"/>
      <c r="G93" s="407">
        <f>F93*C93</f>
        <v>0</v>
      </c>
      <c r="H93" s="422"/>
      <c r="I93" s="407">
        <f>H93*C93</f>
        <v>0</v>
      </c>
      <c r="J93" s="408">
        <f>1-H93-F93-D93</f>
        <v>0</v>
      </c>
      <c r="K93" s="409">
        <f>J93*C93</f>
        <v>0</v>
      </c>
    </row>
    <row r="94" spans="1:11">
      <c r="A94" s="193"/>
      <c r="B94" s="210" t="s">
        <v>91</v>
      </c>
      <c r="C94" s="407">
        <f>Tesorería!F21</f>
        <v>0</v>
      </c>
      <c r="D94" s="410">
        <v>1</v>
      </c>
      <c r="E94" s="407">
        <f t="shared" si="23"/>
        <v>0</v>
      </c>
      <c r="F94" s="408"/>
      <c r="G94" s="407"/>
      <c r="H94" s="408"/>
      <c r="I94" s="407"/>
      <c r="J94" s="408"/>
      <c r="K94" s="409"/>
    </row>
    <row r="95" spans="1:11">
      <c r="A95" s="193"/>
      <c r="B95" s="210" t="s">
        <v>92</v>
      </c>
      <c r="C95" s="407">
        <f>Tesorería!F22</f>
        <v>0</v>
      </c>
      <c r="D95" s="421"/>
      <c r="E95" s="407">
        <f t="shared" si="23"/>
        <v>0</v>
      </c>
      <c r="F95" s="422">
        <v>1</v>
      </c>
      <c r="G95" s="407">
        <f>F95*C95</f>
        <v>0</v>
      </c>
      <c r="H95" s="422"/>
      <c r="I95" s="407">
        <f>H95*C95</f>
        <v>0</v>
      </c>
      <c r="J95" s="408">
        <f>1-H95-F95-D95</f>
        <v>0</v>
      </c>
      <c r="K95" s="409">
        <f>J95*C95</f>
        <v>0</v>
      </c>
    </row>
    <row r="96" spans="1:11">
      <c r="A96" s="193"/>
      <c r="B96" s="210" t="s">
        <v>327</v>
      </c>
      <c r="C96" s="407">
        <f>Tesorería!F23</f>
        <v>0</v>
      </c>
      <c r="D96" s="410"/>
      <c r="E96" s="407">
        <f>-'Financiación a lp'!C174</f>
        <v>0</v>
      </c>
      <c r="F96" s="408"/>
      <c r="G96" s="407">
        <f>-'Financiación a lp'!C175</f>
        <v>0</v>
      </c>
      <c r="H96" s="408"/>
      <c r="I96" s="407">
        <f>-'Financiación a lp'!C176</f>
        <v>0</v>
      </c>
      <c r="J96" s="408"/>
      <c r="K96" s="409">
        <f>-'Financiación a lp'!C177</f>
        <v>0</v>
      </c>
    </row>
    <row r="97" spans="1:13">
      <c r="A97" s="193"/>
      <c r="B97" s="210" t="s">
        <v>328</v>
      </c>
      <c r="C97" s="407">
        <f>Tesorería!F24</f>
        <v>0</v>
      </c>
      <c r="D97" s="421">
        <v>0.25</v>
      </c>
      <c r="E97" s="416">
        <f>C97*D97</f>
        <v>0</v>
      </c>
      <c r="F97" s="422">
        <v>0.25</v>
      </c>
      <c r="G97" s="407">
        <f>F97*C97</f>
        <v>0</v>
      </c>
      <c r="H97" s="422">
        <v>0.25</v>
      </c>
      <c r="I97" s="407">
        <f>H97*C97</f>
        <v>0</v>
      </c>
      <c r="J97" s="408">
        <f>1-H97-F97-D97</f>
        <v>0.25</v>
      </c>
      <c r="K97" s="409">
        <f>J97*C97</f>
        <v>0</v>
      </c>
    </row>
    <row r="98" spans="1:13" ht="30">
      <c r="A98" s="411"/>
      <c r="B98" s="527" t="s">
        <v>393</v>
      </c>
      <c r="C98" s="407">
        <f>Tesorería!F25</f>
        <v>0</v>
      </c>
      <c r="D98" s="423">
        <v>0.25</v>
      </c>
      <c r="E98" s="413">
        <f>C98*D98</f>
        <v>0</v>
      </c>
      <c r="F98" s="424">
        <v>0.25</v>
      </c>
      <c r="G98" s="413">
        <f>F98*C98</f>
        <v>0</v>
      </c>
      <c r="H98" s="424">
        <v>0.25</v>
      </c>
      <c r="I98" s="413">
        <f>H98*C98</f>
        <v>0</v>
      </c>
      <c r="J98" s="414">
        <f>1-H98-F98-D98</f>
        <v>0.25</v>
      </c>
      <c r="K98" s="415">
        <f>J98*C98</f>
        <v>0</v>
      </c>
    </row>
    <row r="99" spans="1:13" ht="22.5" customHeight="1">
      <c r="A99" s="473" t="s">
        <v>93</v>
      </c>
      <c r="B99" s="474"/>
      <c r="C99" s="475">
        <f>C78+C86+C89</f>
        <v>0</v>
      </c>
      <c r="D99" s="476"/>
      <c r="E99" s="475">
        <f>E78+E86+E89</f>
        <v>0</v>
      </c>
      <c r="F99" s="477"/>
      <c r="G99" s="475">
        <f>G78+G86+G89</f>
        <v>0</v>
      </c>
      <c r="H99" s="477"/>
      <c r="I99" s="475">
        <f>I78+I86+I89</f>
        <v>0</v>
      </c>
      <c r="J99" s="477"/>
      <c r="K99" s="478">
        <f>K78+K86+K89</f>
        <v>0</v>
      </c>
    </row>
    <row r="100" spans="1:13">
      <c r="A100" s="411"/>
      <c r="B100" s="412" t="s">
        <v>94</v>
      </c>
      <c r="C100" s="407">
        <f>C76</f>
        <v>0</v>
      </c>
      <c r="D100" s="410"/>
      <c r="E100" s="407">
        <f>C100</f>
        <v>0</v>
      </c>
      <c r="F100" s="408"/>
      <c r="G100" s="407">
        <f>E101</f>
        <v>0</v>
      </c>
      <c r="H100" s="408"/>
      <c r="I100" s="407">
        <f>G101</f>
        <v>0</v>
      </c>
      <c r="J100" s="408"/>
      <c r="K100" s="409">
        <f>I101</f>
        <v>0</v>
      </c>
    </row>
    <row r="101" spans="1:13" ht="22.5" customHeight="1" thickBot="1">
      <c r="A101" s="1087" t="s">
        <v>95</v>
      </c>
      <c r="B101" s="1088"/>
      <c r="C101" s="417">
        <f>SUM(C99:C100)</f>
        <v>0</v>
      </c>
      <c r="D101" s="418"/>
      <c r="E101" s="417">
        <f>SUM(E99:E100)</f>
        <v>0</v>
      </c>
      <c r="F101" s="418"/>
      <c r="G101" s="417">
        <f>SUM(G99:G100)</f>
        <v>0</v>
      </c>
      <c r="H101" s="418"/>
      <c r="I101" s="417">
        <f>SUM(I99:I100)</f>
        <v>0</v>
      </c>
      <c r="J101" s="418"/>
      <c r="K101" s="419">
        <f>SUM(K99:K100)</f>
        <v>0</v>
      </c>
      <c r="M101" s="161">
        <f>C101-'Presupuesto de capital'!H26</f>
        <v>0</v>
      </c>
    </row>
    <row r="102" spans="1:13" ht="33" customHeight="1" thickBot="1">
      <c r="A102" s="1085" t="s">
        <v>326</v>
      </c>
      <c r="B102" s="1086"/>
      <c r="C102" s="406" t="s">
        <v>285</v>
      </c>
      <c r="D102" s="1089" t="s">
        <v>75</v>
      </c>
      <c r="E102" s="1091"/>
      <c r="F102" s="1089" t="s">
        <v>76</v>
      </c>
      <c r="G102" s="1091"/>
      <c r="H102" s="1089" t="s">
        <v>77</v>
      </c>
      <c r="I102" s="1091"/>
      <c r="J102" s="1089" t="s">
        <v>78</v>
      </c>
      <c r="K102" s="1090"/>
    </row>
    <row r="103" spans="1:13" ht="22.5" customHeight="1">
      <c r="A103" s="467" t="s">
        <v>79</v>
      </c>
      <c r="B103" s="468"/>
      <c r="C103" s="469">
        <f>SUM(C104:C110)</f>
        <v>0</v>
      </c>
      <c r="D103" s="470"/>
      <c r="E103" s="469">
        <f>SUM(E104:E110)</f>
        <v>0</v>
      </c>
      <c r="F103" s="471"/>
      <c r="G103" s="469">
        <f>SUM(G104:G110)</f>
        <v>0</v>
      </c>
      <c r="H103" s="471"/>
      <c r="I103" s="469">
        <f>SUM(I104:I110)</f>
        <v>0</v>
      </c>
      <c r="J103" s="471"/>
      <c r="K103" s="472">
        <f>SUM(K104:K110)</f>
        <v>0</v>
      </c>
    </row>
    <row r="104" spans="1:13">
      <c r="A104" s="193"/>
      <c r="B104" s="210" t="s">
        <v>80</v>
      </c>
      <c r="C104" s="407">
        <f>Tesorería!G5</f>
        <v>0</v>
      </c>
      <c r="D104" s="421">
        <v>0.25</v>
      </c>
      <c r="E104" s="407">
        <f t="shared" ref="E104:E109" si="24">C104*D104</f>
        <v>0</v>
      </c>
      <c r="F104" s="422">
        <v>0.25</v>
      </c>
      <c r="G104" s="407">
        <f t="shared" ref="G104:G109" si="25">F104*C104</f>
        <v>0</v>
      </c>
      <c r="H104" s="422">
        <v>0.25</v>
      </c>
      <c r="I104" s="407">
        <f t="shared" ref="I104:I109" si="26">H104*C104</f>
        <v>0</v>
      </c>
      <c r="J104" s="408">
        <f t="shared" ref="J104:J109" si="27">1-H104-F104-D104</f>
        <v>0.25</v>
      </c>
      <c r="K104" s="409">
        <f t="shared" ref="K104:K109" si="28">J104*C104</f>
        <v>0</v>
      </c>
    </row>
    <row r="105" spans="1:13">
      <c r="A105" s="193"/>
      <c r="B105" s="210" t="s">
        <v>81</v>
      </c>
      <c r="C105" s="407">
        <f>Tesorería!G6</f>
        <v>0</v>
      </c>
      <c r="D105" s="421">
        <v>0.25</v>
      </c>
      <c r="E105" s="407">
        <f t="shared" si="24"/>
        <v>0</v>
      </c>
      <c r="F105" s="422">
        <v>0.25</v>
      </c>
      <c r="G105" s="407">
        <f t="shared" si="25"/>
        <v>0</v>
      </c>
      <c r="H105" s="422">
        <v>0.25</v>
      </c>
      <c r="I105" s="407">
        <f t="shared" si="26"/>
        <v>0</v>
      </c>
      <c r="J105" s="408">
        <f t="shared" si="27"/>
        <v>0.25</v>
      </c>
      <c r="K105" s="409">
        <f t="shared" si="28"/>
        <v>0</v>
      </c>
    </row>
    <row r="106" spans="1:13">
      <c r="A106" s="193"/>
      <c r="B106" s="210" t="s">
        <v>82</v>
      </c>
      <c r="C106" s="407">
        <f>Tesorería!G7</f>
        <v>0</v>
      </c>
      <c r="D106" s="421">
        <v>0.25</v>
      </c>
      <c r="E106" s="407">
        <f t="shared" si="24"/>
        <v>0</v>
      </c>
      <c r="F106" s="422">
        <v>0.25</v>
      </c>
      <c r="G106" s="407">
        <f t="shared" si="25"/>
        <v>0</v>
      </c>
      <c r="H106" s="422">
        <v>0.25</v>
      </c>
      <c r="I106" s="407">
        <f t="shared" si="26"/>
        <v>0</v>
      </c>
      <c r="J106" s="408">
        <f t="shared" si="27"/>
        <v>0.25</v>
      </c>
      <c r="K106" s="409">
        <f t="shared" si="28"/>
        <v>0</v>
      </c>
    </row>
    <row r="107" spans="1:13">
      <c r="A107" s="193"/>
      <c r="B107" s="210" t="s">
        <v>83</v>
      </c>
      <c r="C107" s="407">
        <f>Tesorería!G9</f>
        <v>0</v>
      </c>
      <c r="D107" s="421">
        <v>0.25</v>
      </c>
      <c r="E107" s="407">
        <f t="shared" si="24"/>
        <v>0</v>
      </c>
      <c r="F107" s="422">
        <v>0.25</v>
      </c>
      <c r="G107" s="407">
        <f t="shared" si="25"/>
        <v>0</v>
      </c>
      <c r="H107" s="422">
        <v>0.25</v>
      </c>
      <c r="I107" s="407">
        <f t="shared" si="26"/>
        <v>0</v>
      </c>
      <c r="J107" s="408">
        <f t="shared" si="27"/>
        <v>0.25</v>
      </c>
      <c r="K107" s="409">
        <f t="shared" si="28"/>
        <v>0</v>
      </c>
    </row>
    <row r="108" spans="1:13">
      <c r="A108" s="193"/>
      <c r="B108" s="210" t="s">
        <v>84</v>
      </c>
      <c r="C108" s="407">
        <f>Tesorería!G10</f>
        <v>0</v>
      </c>
      <c r="D108" s="421">
        <v>0.25</v>
      </c>
      <c r="E108" s="407">
        <f t="shared" si="24"/>
        <v>0</v>
      </c>
      <c r="F108" s="422">
        <v>0.25</v>
      </c>
      <c r="G108" s="407">
        <f t="shared" si="25"/>
        <v>0</v>
      </c>
      <c r="H108" s="422">
        <v>0.25</v>
      </c>
      <c r="I108" s="407">
        <f t="shared" si="26"/>
        <v>0</v>
      </c>
      <c r="J108" s="408">
        <f t="shared" si="27"/>
        <v>0.25</v>
      </c>
      <c r="K108" s="409">
        <f t="shared" si="28"/>
        <v>0</v>
      </c>
    </row>
    <row r="109" spans="1:13">
      <c r="A109" s="193"/>
      <c r="B109" s="210" t="s">
        <v>131</v>
      </c>
      <c r="C109" s="407">
        <f>Tesorería!G11</f>
        <v>0</v>
      </c>
      <c r="D109" s="421"/>
      <c r="E109" s="407">
        <f t="shared" si="24"/>
        <v>0</v>
      </c>
      <c r="F109" s="422"/>
      <c r="G109" s="407">
        <f t="shared" si="25"/>
        <v>0</v>
      </c>
      <c r="H109" s="422">
        <v>1</v>
      </c>
      <c r="I109" s="407">
        <f t="shared" si="26"/>
        <v>0</v>
      </c>
      <c r="J109" s="408">
        <f t="shared" si="27"/>
        <v>0</v>
      </c>
      <c r="K109" s="409">
        <f t="shared" si="28"/>
        <v>0</v>
      </c>
    </row>
    <row r="110" spans="1:13">
      <c r="A110" s="193"/>
      <c r="B110" s="210" t="s">
        <v>85</v>
      </c>
      <c r="C110" s="407">
        <f>Tesorería!G12</f>
        <v>0</v>
      </c>
      <c r="D110" s="410"/>
      <c r="E110" s="407">
        <f>-'Financiación a lp'!B179</f>
        <v>0</v>
      </c>
      <c r="F110" s="408"/>
      <c r="G110" s="407">
        <f>-'Financiación a lp'!B180</f>
        <v>0</v>
      </c>
      <c r="H110" s="408"/>
      <c r="I110" s="407">
        <f>-'Financiación a lp'!B181</f>
        <v>0</v>
      </c>
      <c r="J110" s="408"/>
      <c r="K110" s="409">
        <f>-'Financiación a lp'!B182</f>
        <v>0</v>
      </c>
    </row>
    <row r="111" spans="1:13" ht="22.5" customHeight="1">
      <c r="A111" s="473" t="s">
        <v>86</v>
      </c>
      <c r="B111" s="474"/>
      <c r="C111" s="475">
        <f>SUM(C112:C113)</f>
        <v>0</v>
      </c>
      <c r="D111" s="476"/>
      <c r="E111" s="475">
        <f>SUM(E112:E113)</f>
        <v>0</v>
      </c>
      <c r="F111" s="477"/>
      <c r="G111" s="475">
        <f>SUM(G112:G113)</f>
        <v>0</v>
      </c>
      <c r="H111" s="477"/>
      <c r="I111" s="475">
        <f>SUM(I112:I113)</f>
        <v>0</v>
      </c>
      <c r="J111" s="477"/>
      <c r="K111" s="478">
        <f>SUM(K112:K113)</f>
        <v>0</v>
      </c>
    </row>
    <row r="112" spans="1:13">
      <c r="A112" s="193"/>
      <c r="B112" s="210" t="s">
        <v>87</v>
      </c>
      <c r="C112" s="407">
        <f>Tesorería!G14</f>
        <v>0</v>
      </c>
      <c r="D112" s="421"/>
      <c r="E112" s="407">
        <f>C112*D112</f>
        <v>0</v>
      </c>
      <c r="F112" s="422"/>
      <c r="G112" s="407">
        <f>F112*C112</f>
        <v>0</v>
      </c>
      <c r="H112" s="422"/>
      <c r="I112" s="407">
        <f>H112*C112</f>
        <v>0</v>
      </c>
      <c r="J112" s="408">
        <f>1-H112-F112-D112</f>
        <v>1</v>
      </c>
      <c r="K112" s="409">
        <f>J112*C112</f>
        <v>0</v>
      </c>
    </row>
    <row r="113" spans="1:13">
      <c r="A113" s="411"/>
      <c r="B113" s="412" t="s">
        <v>88</v>
      </c>
      <c r="C113" s="407">
        <f>Tesorería!G15</f>
        <v>0</v>
      </c>
      <c r="D113" s="423">
        <v>1</v>
      </c>
      <c r="E113" s="413">
        <f>C113*D113</f>
        <v>0</v>
      </c>
      <c r="F113" s="424"/>
      <c r="G113" s="413">
        <f>F113*C113</f>
        <v>0</v>
      </c>
      <c r="H113" s="424"/>
      <c r="I113" s="413">
        <f>H113*C113</f>
        <v>0</v>
      </c>
      <c r="J113" s="414">
        <f>1-H113-F113-D113</f>
        <v>0</v>
      </c>
      <c r="K113" s="415">
        <f>J113*C113</f>
        <v>0</v>
      </c>
    </row>
    <row r="114" spans="1:13" ht="22.5" customHeight="1">
      <c r="A114" s="473" t="s">
        <v>89</v>
      </c>
      <c r="B114" s="474"/>
      <c r="C114" s="475">
        <f>SUM(C115:C123)</f>
        <v>0</v>
      </c>
      <c r="D114" s="476"/>
      <c r="E114" s="475">
        <f>SUM(E115:E123)</f>
        <v>0</v>
      </c>
      <c r="F114" s="477"/>
      <c r="G114" s="475">
        <f>SUM(G115:G123)</f>
        <v>0</v>
      </c>
      <c r="H114" s="477"/>
      <c r="I114" s="475">
        <f>SUM(I115:I123)</f>
        <v>0</v>
      </c>
      <c r="J114" s="477"/>
      <c r="K114" s="478">
        <f>SUM(K115:K123)</f>
        <v>0</v>
      </c>
    </row>
    <row r="115" spans="1:13">
      <c r="A115" s="193"/>
      <c r="B115" s="210" t="s">
        <v>90</v>
      </c>
      <c r="C115" s="407">
        <f>Tesorería!G17</f>
        <v>0</v>
      </c>
      <c r="D115" s="421">
        <v>1</v>
      </c>
      <c r="E115" s="407">
        <f t="shared" ref="E115:E120" si="29">C115*D115</f>
        <v>0</v>
      </c>
      <c r="F115" s="422"/>
      <c r="G115" s="407">
        <f>F115*C115</f>
        <v>0</v>
      </c>
      <c r="H115" s="422"/>
      <c r="I115" s="407">
        <f>H115*C115</f>
        <v>0</v>
      </c>
      <c r="J115" s="408">
        <f>1-H115-F115-D115</f>
        <v>0</v>
      </c>
      <c r="K115" s="409">
        <f>J115*C115</f>
        <v>0</v>
      </c>
    </row>
    <row r="116" spans="1:13">
      <c r="A116" s="193"/>
      <c r="B116" s="210" t="s">
        <v>264</v>
      </c>
      <c r="C116" s="407">
        <f>Tesorería!G18</f>
        <v>0</v>
      </c>
      <c r="D116" s="421">
        <v>1</v>
      </c>
      <c r="E116" s="407">
        <f t="shared" si="29"/>
        <v>0</v>
      </c>
      <c r="F116" s="422"/>
      <c r="G116" s="407">
        <f>F116*C116</f>
        <v>0</v>
      </c>
      <c r="H116" s="422"/>
      <c r="I116" s="407">
        <f>H116*C116</f>
        <v>0</v>
      </c>
      <c r="J116" s="408">
        <f>1-H116-F116-D116</f>
        <v>0</v>
      </c>
      <c r="K116" s="409">
        <f>J116*C116</f>
        <v>0</v>
      </c>
    </row>
    <row r="117" spans="1:13">
      <c r="A117" s="193"/>
      <c r="B117" s="210" t="s">
        <v>469</v>
      </c>
      <c r="C117" s="407">
        <f>Tesorería!G19</f>
        <v>0</v>
      </c>
      <c r="D117" s="421">
        <v>1</v>
      </c>
      <c r="E117" s="407">
        <f t="shared" si="29"/>
        <v>0</v>
      </c>
      <c r="F117" s="422"/>
      <c r="G117" s="407">
        <f>F117*C117</f>
        <v>0</v>
      </c>
      <c r="H117" s="422"/>
      <c r="I117" s="407">
        <f>H117*C117</f>
        <v>0</v>
      </c>
      <c r="J117" s="408">
        <f>1-H117-F117-D117</f>
        <v>0</v>
      </c>
      <c r="K117" s="409">
        <f>J117*C117</f>
        <v>0</v>
      </c>
    </row>
    <row r="118" spans="1:13">
      <c r="A118" s="193"/>
      <c r="B118" s="210" t="s">
        <v>322</v>
      </c>
      <c r="C118" s="407">
        <f>Tesorería!G20</f>
        <v>0</v>
      </c>
      <c r="D118" s="421">
        <v>1</v>
      </c>
      <c r="E118" s="407">
        <f t="shared" si="29"/>
        <v>0</v>
      </c>
      <c r="F118" s="422"/>
      <c r="G118" s="407">
        <f>F118*C118</f>
        <v>0</v>
      </c>
      <c r="H118" s="422"/>
      <c r="I118" s="407">
        <f>H118*C118</f>
        <v>0</v>
      </c>
      <c r="J118" s="408">
        <f>1-H118-F118-D118</f>
        <v>0</v>
      </c>
      <c r="K118" s="409">
        <f>J118*C118</f>
        <v>0</v>
      </c>
    </row>
    <row r="119" spans="1:13">
      <c r="A119" s="193"/>
      <c r="B119" s="210" t="s">
        <v>91</v>
      </c>
      <c r="C119" s="407">
        <f>Tesorería!G21</f>
        <v>0</v>
      </c>
      <c r="D119" s="410">
        <v>1</v>
      </c>
      <c r="E119" s="407">
        <f t="shared" si="29"/>
        <v>0</v>
      </c>
      <c r="F119" s="408"/>
      <c r="G119" s="407"/>
      <c r="H119" s="408"/>
      <c r="I119" s="407"/>
      <c r="J119" s="408"/>
      <c r="K119" s="409"/>
    </row>
    <row r="120" spans="1:13">
      <c r="A120" s="193"/>
      <c r="B120" s="210" t="s">
        <v>92</v>
      </c>
      <c r="C120" s="407">
        <f>Tesorería!G22</f>
        <v>0</v>
      </c>
      <c r="D120" s="421"/>
      <c r="E120" s="407">
        <f t="shared" si="29"/>
        <v>0</v>
      </c>
      <c r="F120" s="422">
        <v>1</v>
      </c>
      <c r="G120" s="407">
        <f>F120*C120</f>
        <v>0</v>
      </c>
      <c r="H120" s="422"/>
      <c r="I120" s="407">
        <f>H120*C120</f>
        <v>0</v>
      </c>
      <c r="J120" s="408">
        <f>1-H120-F120-D120</f>
        <v>0</v>
      </c>
      <c r="K120" s="409">
        <f>J120*C120</f>
        <v>0</v>
      </c>
    </row>
    <row r="121" spans="1:13">
      <c r="A121" s="193"/>
      <c r="B121" s="210" t="s">
        <v>327</v>
      </c>
      <c r="C121" s="407">
        <f>Tesorería!G23</f>
        <v>0</v>
      </c>
      <c r="D121" s="410"/>
      <c r="E121" s="407">
        <f>-'Financiación a lp'!C179</f>
        <v>0</v>
      </c>
      <c r="F121" s="408"/>
      <c r="G121" s="407">
        <f>-'Financiación a lp'!C180</f>
        <v>0</v>
      </c>
      <c r="H121" s="408"/>
      <c r="I121" s="407">
        <f>-'Financiación a lp'!C181</f>
        <v>0</v>
      </c>
      <c r="J121" s="408"/>
      <c r="K121" s="409">
        <f>-'Financiación a lp'!C182</f>
        <v>0</v>
      </c>
    </row>
    <row r="122" spans="1:13">
      <c r="A122" s="193"/>
      <c r="B122" s="210" t="s">
        <v>328</v>
      </c>
      <c r="C122" s="407">
        <f>Tesorería!G24</f>
        <v>0</v>
      </c>
      <c r="D122" s="421">
        <v>0.25</v>
      </c>
      <c r="E122" s="416">
        <f>C122*D122</f>
        <v>0</v>
      </c>
      <c r="F122" s="422">
        <v>0.25</v>
      </c>
      <c r="G122" s="407">
        <f>F122*C122</f>
        <v>0</v>
      </c>
      <c r="H122" s="422">
        <v>0.25</v>
      </c>
      <c r="I122" s="407">
        <f>H122*C122</f>
        <v>0</v>
      </c>
      <c r="J122" s="408">
        <f>1-H122-F122-D122</f>
        <v>0.25</v>
      </c>
      <c r="K122" s="409">
        <f>J122*C122</f>
        <v>0</v>
      </c>
    </row>
    <row r="123" spans="1:13" ht="30">
      <c r="A123" s="411"/>
      <c r="B123" s="527" t="s">
        <v>393</v>
      </c>
      <c r="C123" s="407">
        <f>Tesorería!G25</f>
        <v>0</v>
      </c>
      <c r="D123" s="423">
        <v>0.25</v>
      </c>
      <c r="E123" s="413">
        <f>C123*D123</f>
        <v>0</v>
      </c>
      <c r="F123" s="424">
        <v>0.25</v>
      </c>
      <c r="G123" s="413">
        <f>F123*C123</f>
        <v>0</v>
      </c>
      <c r="H123" s="424">
        <v>0.25</v>
      </c>
      <c r="I123" s="413">
        <f>H123*C123</f>
        <v>0</v>
      </c>
      <c r="J123" s="414">
        <f>1-H123-F123-D123</f>
        <v>0.25</v>
      </c>
      <c r="K123" s="415">
        <f>J123*C123</f>
        <v>0</v>
      </c>
    </row>
    <row r="124" spans="1:13" ht="22.5" customHeight="1">
      <c r="A124" s="473" t="s">
        <v>93</v>
      </c>
      <c r="B124" s="474"/>
      <c r="C124" s="475">
        <f>C103+C111+C114</f>
        <v>0</v>
      </c>
      <c r="D124" s="476"/>
      <c r="E124" s="475">
        <f>E103+E111+E114</f>
        <v>0</v>
      </c>
      <c r="F124" s="477"/>
      <c r="G124" s="475">
        <f>G103+G111+G114</f>
        <v>0</v>
      </c>
      <c r="H124" s="477"/>
      <c r="I124" s="475">
        <f>I103+I111+I114</f>
        <v>0</v>
      </c>
      <c r="J124" s="477"/>
      <c r="K124" s="478">
        <f>K103+K111+K114</f>
        <v>0</v>
      </c>
    </row>
    <row r="125" spans="1:13">
      <c r="A125" s="411"/>
      <c r="B125" s="412" t="s">
        <v>94</v>
      </c>
      <c r="C125" s="407">
        <f>C101</f>
        <v>0</v>
      </c>
      <c r="D125" s="410"/>
      <c r="E125" s="407">
        <f>C125</f>
        <v>0</v>
      </c>
      <c r="F125" s="408"/>
      <c r="G125" s="407">
        <f>E126</f>
        <v>0</v>
      </c>
      <c r="H125" s="408"/>
      <c r="I125" s="407">
        <f>G126</f>
        <v>0</v>
      </c>
      <c r="J125" s="408"/>
      <c r="K125" s="409">
        <f>I126</f>
        <v>0</v>
      </c>
    </row>
    <row r="126" spans="1:13" ht="22.5" customHeight="1" thickBot="1">
      <c r="A126" s="1087" t="s">
        <v>95</v>
      </c>
      <c r="B126" s="1088"/>
      <c r="C126" s="417">
        <f>SUM(C124:C125)</f>
        <v>0</v>
      </c>
      <c r="D126" s="418"/>
      <c r="E126" s="417">
        <f>SUM(E124:E125)</f>
        <v>0</v>
      </c>
      <c r="F126" s="418"/>
      <c r="G126" s="417">
        <f>SUM(G124:G125)</f>
        <v>0</v>
      </c>
      <c r="H126" s="418"/>
      <c r="I126" s="417">
        <f>SUM(I124:I125)</f>
        <v>0</v>
      </c>
      <c r="J126" s="418"/>
      <c r="K126" s="419">
        <f>SUM(K124:K125)</f>
        <v>0</v>
      </c>
      <c r="M126" s="161">
        <f>C126-'Presupuesto de capital'!I26</f>
        <v>0</v>
      </c>
    </row>
  </sheetData>
  <mergeCells count="31">
    <mergeCell ref="A26:B26"/>
    <mergeCell ref="H102:I102"/>
    <mergeCell ref="H77:I77"/>
    <mergeCell ref="F27:G27"/>
    <mergeCell ref="A77:B77"/>
    <mergeCell ref="A51:B51"/>
    <mergeCell ref="A1:K1"/>
    <mergeCell ref="A2:B2"/>
    <mergeCell ref="D2:E2"/>
    <mergeCell ref="F2:G2"/>
    <mergeCell ref="H2:I2"/>
    <mergeCell ref="H52:I52"/>
    <mergeCell ref="J2:K2"/>
    <mergeCell ref="H27:I27"/>
    <mergeCell ref="J27:K27"/>
    <mergeCell ref="J52:K52"/>
    <mergeCell ref="A126:B126"/>
    <mergeCell ref="A101:B101"/>
    <mergeCell ref="A102:B102"/>
    <mergeCell ref="A27:B27"/>
    <mergeCell ref="D27:E27"/>
    <mergeCell ref="A76:B76"/>
    <mergeCell ref="D77:E77"/>
    <mergeCell ref="J77:K77"/>
    <mergeCell ref="D102:E102"/>
    <mergeCell ref="A52:B52"/>
    <mergeCell ref="F102:G102"/>
    <mergeCell ref="J102:K102"/>
    <mergeCell ref="D52:E52"/>
    <mergeCell ref="F77:G77"/>
    <mergeCell ref="F52:G52"/>
  </mergeCells>
  <phoneticPr fontId="47" type="noConversion"/>
  <printOptions horizontalCentered="1" gridLinesSet="0"/>
  <pageMargins left="0.31496062992125984" right="0.55118110236220474" top="0.74803149606299213" bottom="0.59055118110236227" header="0.23622047244094491" footer="0.31496062992125984"/>
  <pageSetup paperSize="9" fitToHeight="3" orientation="landscape" horizontalDpi="4294967292" r:id="rId1"/>
  <headerFooter alignWithMargins="0">
    <oddHeader>&amp;C&amp;"Trebuchet MS,Normal"&amp;14&amp;U&amp;A</oddHeader>
    <oddFooter>Página &amp;P</oddFooter>
  </headerFooter>
  <rowBreaks count="4" manualBreakCount="4">
    <brk id="26" max="10" man="1"/>
    <brk id="51" max="10" man="1"/>
    <brk id="76" max="10" man="1"/>
    <brk id="101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autoPageBreaks="0" fitToPage="1"/>
  </sheetPr>
  <dimension ref="A1:M33"/>
  <sheetViews>
    <sheetView showGridLines="0" showZeros="0" zoomScale="90" zoomScaleNormal="90" workbookViewId="0">
      <pane xSplit="8" ySplit="33" topLeftCell="I34" activePane="bottomRight" state="frozen"/>
      <selection pane="topRight" activeCell="I1" sqref="I1"/>
      <selection pane="bottomLeft" activeCell="A34" sqref="A34"/>
      <selection pane="bottomRight" activeCell="D33" sqref="D33"/>
    </sheetView>
  </sheetViews>
  <sheetFormatPr baseColWidth="10" defaultColWidth="11.25" defaultRowHeight="16.5"/>
  <cols>
    <col min="1" max="1" width="4.875" style="465" customWidth="1"/>
    <col min="2" max="2" width="5.75" style="465" customWidth="1"/>
    <col min="3" max="3" width="49.75" style="465" customWidth="1"/>
    <col min="4" max="8" width="15.25" style="466" customWidth="1"/>
    <col min="9" max="9" width="8.125" style="465" bestFit="1" customWidth="1"/>
    <col min="10" max="10" width="7.625" style="465" bestFit="1" customWidth="1"/>
    <col min="11" max="11" width="7.125" style="465" bestFit="1" customWidth="1"/>
    <col min="12" max="13" width="7.625" style="465" bestFit="1" customWidth="1"/>
    <col min="14" max="16384" width="11.25" style="465"/>
  </cols>
  <sheetData>
    <row r="1" spans="1:8" s="427" customFormat="1" ht="28.5" customHeight="1" thickBot="1">
      <c r="A1" s="1092" t="s">
        <v>394</v>
      </c>
      <c r="B1" s="1093"/>
      <c r="C1" s="1093"/>
      <c r="D1" s="425" t="s">
        <v>60</v>
      </c>
      <c r="E1" s="425" t="s">
        <v>61</v>
      </c>
      <c r="F1" s="425" t="s">
        <v>62</v>
      </c>
      <c r="G1" s="425" t="s">
        <v>176</v>
      </c>
      <c r="H1" s="426" t="s">
        <v>177</v>
      </c>
    </row>
    <row r="2" spans="1:8" s="432" customFormat="1" ht="24.75" customHeight="1" thickBot="1">
      <c r="A2" s="428" t="s">
        <v>336</v>
      </c>
      <c r="B2" s="429"/>
      <c r="C2" s="429"/>
      <c r="D2" s="430">
        <f>Resultados!D22</f>
        <v>0</v>
      </c>
      <c r="E2" s="430">
        <f>Resultados!G22</f>
        <v>0</v>
      </c>
      <c r="F2" s="430">
        <f>Resultados!J22</f>
        <v>0</v>
      </c>
      <c r="G2" s="430">
        <f>Resultados!M22</f>
        <v>0</v>
      </c>
      <c r="H2" s="431">
        <f>Resultados!P22</f>
        <v>0</v>
      </c>
    </row>
    <row r="3" spans="1:8" s="432" customFormat="1" ht="24.75" customHeight="1">
      <c r="A3" s="433" t="s">
        <v>337</v>
      </c>
      <c r="B3" s="434"/>
      <c r="C3" s="434"/>
      <c r="D3" s="435">
        <f>SUM(D4:D7)</f>
        <v>0</v>
      </c>
      <c r="E3" s="435">
        <f>SUM(E4:E7)</f>
        <v>0</v>
      </c>
      <c r="F3" s="435">
        <f>SUM(F4:F7)</f>
        <v>0</v>
      </c>
      <c r="G3" s="435">
        <f>SUM(G4:G7)</f>
        <v>0</v>
      </c>
      <c r="H3" s="436">
        <f>SUM(H4:H7)</f>
        <v>0</v>
      </c>
    </row>
    <row r="4" spans="1:8" s="440" customFormat="1" ht="15">
      <c r="A4" s="437" t="s">
        <v>41</v>
      </c>
      <c r="B4" s="173" t="s">
        <v>330</v>
      </c>
      <c r="C4" s="173"/>
      <c r="D4" s="438">
        <f>-Resultados!D19</f>
        <v>0</v>
      </c>
      <c r="E4" s="438">
        <f>-Resultados!G19</f>
        <v>0</v>
      </c>
      <c r="F4" s="438">
        <f>-Resultados!J19</f>
        <v>0</v>
      </c>
      <c r="G4" s="438">
        <f>-Resultados!M19</f>
        <v>0</v>
      </c>
      <c r="H4" s="439">
        <f>-Resultados!P19</f>
        <v>0</v>
      </c>
    </row>
    <row r="5" spans="1:8" s="440" customFormat="1" ht="15">
      <c r="A5" s="437" t="s">
        <v>3</v>
      </c>
      <c r="B5" s="173" t="s">
        <v>452</v>
      </c>
      <c r="C5" s="173"/>
      <c r="D5" s="438">
        <f>-SUM(Resultados!C8:C9)</f>
        <v>0</v>
      </c>
      <c r="E5" s="438">
        <f>-SUM(Resultados!F8:F9)</f>
        <v>0</v>
      </c>
      <c r="F5" s="438">
        <f>-SUM(Resultados!I8:I9)</f>
        <v>0</v>
      </c>
      <c r="G5" s="438">
        <f>-SUM(Resultados!L8:L9)</f>
        <v>0</v>
      </c>
      <c r="H5" s="439">
        <f>-SUM(Resultados!O8:O9)</f>
        <v>0</v>
      </c>
    </row>
    <row r="6" spans="1:8" s="440" customFormat="1" ht="15">
      <c r="A6" s="437" t="s">
        <v>3</v>
      </c>
      <c r="B6" s="173" t="s">
        <v>338</v>
      </c>
      <c r="C6" s="173"/>
      <c r="D6" s="438">
        <f>-Resultados!C10</f>
        <v>0</v>
      </c>
      <c r="E6" s="438">
        <f>-Resultados!F10</f>
        <v>0</v>
      </c>
      <c r="F6" s="438">
        <f>-Resultados!I10</f>
        <v>0</v>
      </c>
      <c r="G6" s="438">
        <f>-Resultados!L10</f>
        <v>0</v>
      </c>
      <c r="H6" s="439">
        <f>-Resultados!O10</f>
        <v>0</v>
      </c>
    </row>
    <row r="7" spans="1:8" s="440" customFormat="1" ht="15">
      <c r="A7" s="437" t="s">
        <v>124</v>
      </c>
      <c r="B7" s="173" t="s">
        <v>120</v>
      </c>
      <c r="C7" s="173"/>
      <c r="D7" s="438">
        <f>'Hoja de trabajo'!L41</f>
        <v>0</v>
      </c>
      <c r="E7" s="438">
        <f>'Hoja de trabajo'!L85</f>
        <v>0</v>
      </c>
      <c r="F7" s="438">
        <f>'Hoja de trabajo'!L129</f>
        <v>0</v>
      </c>
      <c r="G7" s="438">
        <f>'Hoja de trabajo'!L173</f>
        <v>0</v>
      </c>
      <c r="H7" s="439">
        <f>'Hoja de trabajo'!L217</f>
        <v>0</v>
      </c>
    </row>
    <row r="8" spans="1:8" s="114" customFormat="1" ht="24.75" customHeight="1">
      <c r="A8" s="441" t="s">
        <v>391</v>
      </c>
      <c r="D8" s="442">
        <f>D9+D10+D13</f>
        <v>0</v>
      </c>
      <c r="E8" s="442">
        <f>E9+E10+E13</f>
        <v>0</v>
      </c>
      <c r="F8" s="442">
        <f>F9+F10+F13</f>
        <v>0</v>
      </c>
      <c r="G8" s="442">
        <f>G9+G10+G13</f>
        <v>0</v>
      </c>
      <c r="H8" s="443">
        <f>H9+H10+H13</f>
        <v>0</v>
      </c>
    </row>
    <row r="9" spans="1:8" s="447" customFormat="1" ht="15" customHeight="1">
      <c r="A9" s="444" t="s">
        <v>98</v>
      </c>
      <c r="B9" s="186" t="s">
        <v>339</v>
      </c>
      <c r="C9" s="186"/>
      <c r="D9" s="445">
        <f>'Hoja de trabajo'!E10-'Hoja de trabajo'!D10</f>
        <v>0</v>
      </c>
      <c r="E9" s="445">
        <f>'Hoja de trabajo'!E54-'Hoja de trabajo'!D54</f>
        <v>0</v>
      </c>
      <c r="F9" s="445">
        <f>'Hoja de trabajo'!E98-'Hoja de trabajo'!D98</f>
        <v>0</v>
      </c>
      <c r="G9" s="445">
        <f>'Hoja de trabajo'!E142-'Hoja de trabajo'!D142</f>
        <v>0</v>
      </c>
      <c r="H9" s="446">
        <f>'Hoja de trabajo'!E186-'Hoja de trabajo'!D186</f>
        <v>0</v>
      </c>
    </row>
    <row r="10" spans="1:8" s="447" customFormat="1" ht="15" customHeight="1">
      <c r="A10" s="444" t="s">
        <v>98</v>
      </c>
      <c r="B10" s="186" t="s">
        <v>340</v>
      </c>
      <c r="C10" s="186"/>
      <c r="D10" s="448">
        <f>SUM(D11:D12)</f>
        <v>0</v>
      </c>
      <c r="E10" s="448">
        <f>SUM(E11:E12)</f>
        <v>0</v>
      </c>
      <c r="F10" s="448">
        <f>SUM(F11:F12)</f>
        <v>0</v>
      </c>
      <c r="G10" s="448">
        <f>SUM(G11:G12)</f>
        <v>0</v>
      </c>
      <c r="H10" s="449">
        <f>SUM(H11:H12)</f>
        <v>0</v>
      </c>
    </row>
    <row r="11" spans="1:8" s="440" customFormat="1" ht="15" customHeight="1">
      <c r="A11" s="437"/>
      <c r="B11" s="438" t="s">
        <v>98</v>
      </c>
      <c r="C11" s="173" t="s">
        <v>332</v>
      </c>
      <c r="D11" s="438">
        <f>'Hoja de trabajo'!E11-'Hoja de trabajo'!D11</f>
        <v>0</v>
      </c>
      <c r="E11" s="438">
        <f>'Hoja de trabajo'!E55-'Hoja de trabajo'!D55</f>
        <v>0</v>
      </c>
      <c r="F11" s="438">
        <f>'Hoja de trabajo'!E99-'Hoja de trabajo'!D99</f>
        <v>0</v>
      </c>
      <c r="G11" s="438">
        <f>'Hoja de trabajo'!E143-'Hoja de trabajo'!D143</f>
        <v>0</v>
      </c>
      <c r="H11" s="439">
        <f>'Hoja de trabajo'!E187-'Hoja de trabajo'!D187</f>
        <v>0</v>
      </c>
    </row>
    <row r="12" spans="1:8" s="440" customFormat="1" ht="15" customHeight="1">
      <c r="A12" s="437"/>
      <c r="B12" s="438" t="s">
        <v>98</v>
      </c>
      <c r="C12" s="173" t="s">
        <v>333</v>
      </c>
      <c r="D12" s="438">
        <f>SUM('Hoja de trabajo'!E12:E13)-SUM('Hoja de trabajo'!D12:D13)</f>
        <v>0</v>
      </c>
      <c r="E12" s="438">
        <f>SUM('Hoja de trabajo'!E56:E57)-SUM('Hoja de trabajo'!D56:D57)</f>
        <v>0</v>
      </c>
      <c r="F12" s="438">
        <f>SUM('Hoja de trabajo'!E100:E101)-SUM('Hoja de trabajo'!D100:D101)</f>
        <v>0</v>
      </c>
      <c r="G12" s="438">
        <f>SUM('Hoja de trabajo'!E144:E145)-SUM('Hoja de trabajo'!D144:D145)</f>
        <v>0</v>
      </c>
      <c r="H12" s="439">
        <f>SUM('Hoja de trabajo'!E188:E189)-SUM('Hoja de trabajo'!D188:D189)</f>
        <v>0</v>
      </c>
    </row>
    <row r="13" spans="1:8" s="447" customFormat="1" ht="15" customHeight="1">
      <c r="A13" s="444" t="s">
        <v>99</v>
      </c>
      <c r="B13" s="186" t="s">
        <v>341</v>
      </c>
      <c r="C13" s="186"/>
      <c r="D13" s="448">
        <f>SUM(D14:D16)</f>
        <v>0</v>
      </c>
      <c r="E13" s="448">
        <f>SUM(E14:E16)</f>
        <v>0</v>
      </c>
      <c r="F13" s="448">
        <f>SUM(F14:F16)</f>
        <v>0</v>
      </c>
      <c r="G13" s="448">
        <f>SUM(G14:G16)</f>
        <v>0</v>
      </c>
      <c r="H13" s="449">
        <f>SUM(H14:H16)</f>
        <v>0</v>
      </c>
    </row>
    <row r="14" spans="1:8" s="440" customFormat="1" ht="15" customHeight="1">
      <c r="A14" s="437"/>
      <c r="B14" s="438" t="s">
        <v>99</v>
      </c>
      <c r="C14" s="173" t="s">
        <v>334</v>
      </c>
      <c r="D14" s="438">
        <f>'Hoja de trabajo'!E26-'Hoja de trabajo'!D26</f>
        <v>0</v>
      </c>
      <c r="E14" s="438">
        <f>'Hoja de trabajo'!E70-'Hoja de trabajo'!D70</f>
        <v>0</v>
      </c>
      <c r="F14" s="438">
        <f>'Hoja de trabajo'!E114-'Hoja de trabajo'!D114</f>
        <v>0</v>
      </c>
      <c r="G14" s="438">
        <f>'Hoja de trabajo'!E158-'Hoja de trabajo'!D158</f>
        <v>0</v>
      </c>
      <c r="H14" s="439">
        <f>'Hoja de trabajo'!E202-'Hoja de trabajo'!D202</f>
        <v>0</v>
      </c>
    </row>
    <row r="15" spans="1:8" s="440" customFormat="1" ht="15" customHeight="1">
      <c r="A15" s="437"/>
      <c r="B15" s="438" t="s">
        <v>99</v>
      </c>
      <c r="C15" s="173" t="s">
        <v>100</v>
      </c>
      <c r="D15" s="438">
        <f>SUM('Hoja de trabajo'!E28:E29)-SUM('Hoja de trabajo'!D28:D29)</f>
        <v>0</v>
      </c>
      <c r="E15" s="438">
        <f>SUM('Hoja de trabajo'!E72:E73)-SUM('Hoja de trabajo'!D72:D73)</f>
        <v>0</v>
      </c>
      <c r="F15" s="438">
        <f>SUM('Hoja de trabajo'!E116:E117)-SUM('Hoja de trabajo'!D116:D117)</f>
        <v>0</v>
      </c>
      <c r="G15" s="438">
        <f>SUM('Hoja de trabajo'!E160:E161)-SUM('Hoja de trabajo'!D160:D161)</f>
        <v>0</v>
      </c>
      <c r="H15" s="439">
        <f>SUM('Hoja de trabajo'!E204:E205)-SUM('Hoja de trabajo'!D204:D205)</f>
        <v>0</v>
      </c>
    </row>
    <row r="16" spans="1:8" s="440" customFormat="1" ht="15" customHeight="1">
      <c r="A16" s="437"/>
      <c r="B16" s="438" t="s">
        <v>99</v>
      </c>
      <c r="C16" s="173" t="s">
        <v>342</v>
      </c>
      <c r="D16" s="438">
        <f>'Hoja de trabajo'!E30-'Hoja de trabajo'!D30</f>
        <v>0</v>
      </c>
      <c r="E16" s="438">
        <f>'Hoja de trabajo'!E74-'Hoja de trabajo'!D74</f>
        <v>0</v>
      </c>
      <c r="F16" s="438">
        <f>'Hoja de trabajo'!E118-'Hoja de trabajo'!D118</f>
        <v>0</v>
      </c>
      <c r="G16" s="438">
        <f>'Hoja de trabajo'!E162-'Hoja de trabajo'!D162</f>
        <v>0</v>
      </c>
      <c r="H16" s="439">
        <f>'Hoja de trabajo'!E206-'Hoja de trabajo'!D206</f>
        <v>0</v>
      </c>
    </row>
    <row r="17" spans="1:13" s="440" customFormat="1" ht="24" customHeight="1">
      <c r="A17" s="441" t="s">
        <v>343</v>
      </c>
      <c r="B17" s="438"/>
      <c r="C17" s="173"/>
      <c r="D17" s="442">
        <f>SUM(D18:D19)</f>
        <v>0</v>
      </c>
      <c r="E17" s="442">
        <f>SUM(E18:E19)</f>
        <v>0</v>
      </c>
      <c r="F17" s="442">
        <f>SUM(F18:F19)</f>
        <v>0</v>
      </c>
      <c r="G17" s="442">
        <f>SUM(G18:G19)</f>
        <v>0</v>
      </c>
      <c r="H17" s="443">
        <f>SUM(H18:H19)</f>
        <v>0</v>
      </c>
    </row>
    <row r="18" spans="1:13" s="440" customFormat="1" ht="15">
      <c r="A18" s="437"/>
      <c r="B18" s="438" t="s">
        <v>2</v>
      </c>
      <c r="C18" s="173" t="s">
        <v>85</v>
      </c>
      <c r="D18" s="438">
        <f>-D7</f>
        <v>0</v>
      </c>
      <c r="E18" s="438">
        <f>-E7</f>
        <v>0</v>
      </c>
      <c r="F18" s="438">
        <f>-F7</f>
        <v>0</v>
      </c>
      <c r="G18" s="438">
        <f>-G7</f>
        <v>0</v>
      </c>
      <c r="H18" s="439">
        <f>-H7</f>
        <v>0</v>
      </c>
    </row>
    <row r="19" spans="1:13" s="440" customFormat="1" ht="15">
      <c r="A19" s="437"/>
      <c r="B19" s="438" t="s">
        <v>98</v>
      </c>
      <c r="C19" s="173" t="s">
        <v>344</v>
      </c>
      <c r="D19" s="438">
        <f>Resultados!D23</f>
        <v>0</v>
      </c>
      <c r="E19" s="438">
        <f>Resultados!G23</f>
        <v>0</v>
      </c>
      <c r="F19" s="438">
        <f>Resultados!J23</f>
        <v>0</v>
      </c>
      <c r="G19" s="438">
        <f>Resultados!M23</f>
        <v>0</v>
      </c>
      <c r="H19" s="439">
        <f>Resultados!P23</f>
        <v>0</v>
      </c>
    </row>
    <row r="20" spans="1:13" s="432" customFormat="1" ht="24.75" customHeight="1">
      <c r="A20" s="450" t="s">
        <v>43</v>
      </c>
      <c r="B20" s="451" t="s">
        <v>345</v>
      </c>
      <c r="C20" s="451"/>
      <c r="D20" s="452">
        <f>D2+D3+D8+D17</f>
        <v>0</v>
      </c>
      <c r="E20" s="452">
        <f>E2+E3+E8+E17</f>
        <v>0</v>
      </c>
      <c r="F20" s="452">
        <f>F2+F3+F8+F17</f>
        <v>0</v>
      </c>
      <c r="G20" s="452">
        <f>G2+G3+G8+G17</f>
        <v>0</v>
      </c>
      <c r="H20" s="453">
        <f>H2+H3+H8+H17</f>
        <v>0</v>
      </c>
      <c r="I20" s="440"/>
      <c r="J20" s="440"/>
      <c r="K20" s="440"/>
      <c r="L20" s="440"/>
      <c r="M20" s="440"/>
    </row>
    <row r="21" spans="1:13" s="440" customFormat="1" ht="15">
      <c r="A21" s="437" t="s">
        <v>41</v>
      </c>
      <c r="B21" s="173" t="s">
        <v>347</v>
      </c>
      <c r="C21" s="173"/>
      <c r="D21" s="438">
        <f>'Hoja de trabajo'!O6+'Hoja de trabajo'!O8</f>
        <v>0</v>
      </c>
      <c r="E21" s="438">
        <f>'Hoja de trabajo'!O50+'Hoja de trabajo'!O52</f>
        <v>0</v>
      </c>
      <c r="F21" s="438">
        <f>'Hoja de trabajo'!O94+'Hoja de trabajo'!O96</f>
        <v>0</v>
      </c>
      <c r="G21" s="438">
        <f>'Hoja de trabajo'!O138+'Hoja de trabajo'!O140</f>
        <v>0</v>
      </c>
      <c r="H21" s="439">
        <f>'Hoja de trabajo'!O182+'Hoja de trabajo'!O184</f>
        <v>0</v>
      </c>
    </row>
    <row r="22" spans="1:13" s="440" customFormat="1" ht="15">
      <c r="A22" s="437" t="s">
        <v>2</v>
      </c>
      <c r="B22" s="173" t="s">
        <v>346</v>
      </c>
      <c r="C22" s="173"/>
      <c r="D22" s="438">
        <f>-'Hoja de trabajo'!N6-'Hoja de trabajo'!N8</f>
        <v>0</v>
      </c>
      <c r="E22" s="438">
        <f>-'Hoja de trabajo'!N50-'Hoja de trabajo'!N52</f>
        <v>0</v>
      </c>
      <c r="F22" s="438">
        <f>-'Hoja de trabajo'!N94-'Hoja de trabajo'!N96</f>
        <v>0</v>
      </c>
      <c r="G22" s="438">
        <f>-'Hoja de trabajo'!N138-'Hoja de trabajo'!N140</f>
        <v>0</v>
      </c>
      <c r="H22" s="439">
        <f>-'Hoja de trabajo'!N182-'Hoja de trabajo'!N184</f>
        <v>0</v>
      </c>
    </row>
    <row r="23" spans="1:13" s="432" customFormat="1" ht="24.75" customHeight="1">
      <c r="A23" s="450" t="s">
        <v>43</v>
      </c>
      <c r="B23" s="451" t="s">
        <v>348</v>
      </c>
      <c r="C23" s="451"/>
      <c r="D23" s="452">
        <f>SUM(D21:D22)</f>
        <v>0</v>
      </c>
      <c r="E23" s="452">
        <f>SUM(E21:E22)</f>
        <v>0</v>
      </c>
      <c r="F23" s="452">
        <f>SUM(F21:F22)</f>
        <v>0</v>
      </c>
      <c r="G23" s="452">
        <f>SUM(G21:G22)</f>
        <v>0</v>
      </c>
      <c r="H23" s="453">
        <f>SUM(H21:H22)</f>
        <v>0</v>
      </c>
    </row>
    <row r="24" spans="1:13" s="440" customFormat="1" ht="15">
      <c r="A24" s="437" t="s">
        <v>124</v>
      </c>
      <c r="B24" s="210" t="s">
        <v>90</v>
      </c>
      <c r="C24" s="173"/>
      <c r="D24" s="438">
        <f>Tesorería!C17+Tesorería!C18</f>
        <v>0</v>
      </c>
      <c r="E24" s="438">
        <f>Tesorería!D17+Tesorería!D18</f>
        <v>0</v>
      </c>
      <c r="F24" s="438">
        <f>SUM(Tesorería!E17:E18)</f>
        <v>0</v>
      </c>
      <c r="G24" s="438">
        <f>SUM(Tesorería!F17:F18)</f>
        <v>0</v>
      </c>
      <c r="H24" s="439">
        <f>SUM(Tesorería!G17:G18)</f>
        <v>0</v>
      </c>
    </row>
    <row r="25" spans="1:13" s="440" customFormat="1" ht="15">
      <c r="A25" s="437" t="s">
        <v>99</v>
      </c>
      <c r="B25" s="210" t="s">
        <v>469</v>
      </c>
      <c r="C25" s="173"/>
      <c r="D25" s="438">
        <f>Tesorería!C19</f>
        <v>0</v>
      </c>
      <c r="E25" s="438">
        <f>Tesorería!D19</f>
        <v>0</v>
      </c>
      <c r="F25" s="438">
        <f>Tesorería!E19</f>
        <v>0</v>
      </c>
      <c r="G25" s="438">
        <f>Tesorería!F19</f>
        <v>0</v>
      </c>
      <c r="H25" s="439">
        <f>Tesorería!G19</f>
        <v>0</v>
      </c>
    </row>
    <row r="26" spans="1:13" s="440" customFormat="1" ht="15">
      <c r="A26" s="437" t="s">
        <v>124</v>
      </c>
      <c r="B26" s="210" t="s">
        <v>322</v>
      </c>
      <c r="C26" s="173"/>
      <c r="D26" s="438">
        <f>Tesorería!C20</f>
        <v>0</v>
      </c>
      <c r="E26" s="438">
        <f>Tesorería!D20</f>
        <v>0</v>
      </c>
      <c r="F26" s="438">
        <f>Tesorería!E20</f>
        <v>0</v>
      </c>
      <c r="G26" s="438">
        <f>Tesorería!F20</f>
        <v>0</v>
      </c>
      <c r="H26" s="439">
        <f>Tesorería!G20</f>
        <v>0</v>
      </c>
    </row>
    <row r="27" spans="1:13" s="440" customFormat="1" ht="15">
      <c r="A27" s="437" t="s">
        <v>124</v>
      </c>
      <c r="B27" s="210" t="s">
        <v>91</v>
      </c>
      <c r="C27" s="173"/>
      <c r="D27" s="438">
        <f>Tesorería!C21</f>
        <v>0</v>
      </c>
      <c r="E27" s="438">
        <f>Tesorería!D21</f>
        <v>0</v>
      </c>
      <c r="F27" s="438">
        <f>Tesorería!E21</f>
        <v>0</v>
      </c>
      <c r="G27" s="438">
        <f>Tesorería!F21</f>
        <v>0</v>
      </c>
      <c r="H27" s="439">
        <f>Tesorería!G21</f>
        <v>0</v>
      </c>
    </row>
    <row r="28" spans="1:13" s="440" customFormat="1" ht="15">
      <c r="A28" s="437" t="s">
        <v>2</v>
      </c>
      <c r="B28" s="210" t="s">
        <v>349</v>
      </c>
      <c r="C28" s="173"/>
      <c r="D28" s="438">
        <f>SUM(Tesorería!C23:C24)+'Hoja de trabajo'!$M$25-'Hoja de trabajo'!$L$25+'Hoja de trabajo'!$M$30-'Hoja de trabajo'!$L$30</f>
        <v>0</v>
      </c>
      <c r="E28" s="438">
        <f>SUM(Tesorería!D23:D24)+'Hoja de trabajo'!$M$69-'Hoja de trabajo'!$L$69+'Hoja de trabajo'!$M$74-'Hoja de trabajo'!$L$74</f>
        <v>0</v>
      </c>
      <c r="F28" s="438">
        <f>SUM(Tesorería!E23:E24)+'Hoja de trabajo'!$M$113-'Hoja de trabajo'!$L$113+'Hoja de trabajo'!$M$118-'Hoja de trabajo'!$L$118</f>
        <v>0</v>
      </c>
      <c r="G28" s="438">
        <f>SUM(Tesorería!F23:F24)+'Hoja de trabajo'!$M$157-'Hoja de trabajo'!$L$157+'Hoja de trabajo'!$M$162-'Hoja de trabajo'!$L$162</f>
        <v>0</v>
      </c>
      <c r="H28" s="439">
        <f>SUM(Tesorería!G23:G24)+'Hoja de trabajo'!$M$206-'Hoja de trabajo'!$L$206+'Hoja de trabajo'!$M$201-'Hoja de trabajo'!$L$201</f>
        <v>0</v>
      </c>
    </row>
    <row r="29" spans="1:13" s="440" customFormat="1" ht="15">
      <c r="A29" s="437" t="s">
        <v>2</v>
      </c>
      <c r="B29" s="210" t="s">
        <v>92</v>
      </c>
      <c r="C29" s="173"/>
      <c r="D29" s="438">
        <f>Tesorería!C22</f>
        <v>0</v>
      </c>
      <c r="E29" s="438">
        <f>Tesorería!D22</f>
        <v>0</v>
      </c>
      <c r="F29" s="438">
        <f>Tesorería!E22</f>
        <v>0</v>
      </c>
      <c r="G29" s="438">
        <f>Tesorería!F22</f>
        <v>0</v>
      </c>
      <c r="H29" s="439">
        <f>Tesorería!G22</f>
        <v>0</v>
      </c>
    </row>
    <row r="30" spans="1:13" s="440" customFormat="1" ht="25.5" customHeight="1" thickBot="1">
      <c r="A30" s="601" t="s">
        <v>43</v>
      </c>
      <c r="B30" s="602" t="s">
        <v>350</v>
      </c>
      <c r="C30" s="602"/>
      <c r="D30" s="603">
        <f>SUM(D24:D29)</f>
        <v>0</v>
      </c>
      <c r="E30" s="603">
        <f>SUM(E24:E29)</f>
        <v>0</v>
      </c>
      <c r="F30" s="603">
        <f>SUM(F24:F29)</f>
        <v>0</v>
      </c>
      <c r="G30" s="603">
        <f>SUM(G24:G29)</f>
        <v>0</v>
      </c>
      <c r="H30" s="604">
        <f>SUM(H24:H29)</f>
        <v>0</v>
      </c>
    </row>
    <row r="31" spans="1:13" s="432" customFormat="1" ht="29.25" customHeight="1" thickBot="1">
      <c r="A31" s="454" t="s">
        <v>43</v>
      </c>
      <c r="B31" s="455" t="s">
        <v>351</v>
      </c>
      <c r="C31" s="455"/>
      <c r="D31" s="456">
        <f>D20+D23+D30</f>
        <v>0</v>
      </c>
      <c r="E31" s="456">
        <f>E20+E23+E30</f>
        <v>0</v>
      </c>
      <c r="F31" s="456">
        <f>F20+F23+F30</f>
        <v>0</v>
      </c>
      <c r="G31" s="456">
        <f>G20+G23+G30</f>
        <v>0</v>
      </c>
      <c r="H31" s="457">
        <f>H20+H23+H30</f>
        <v>0</v>
      </c>
    </row>
    <row r="32" spans="1:13" s="440" customFormat="1" ht="24.75" customHeight="1">
      <c r="A32" s="458" t="s">
        <v>99</v>
      </c>
      <c r="B32" s="183" t="s">
        <v>101</v>
      </c>
      <c r="C32" s="183"/>
      <c r="D32" s="459">
        <f>'Hoja de trabajo'!C14</f>
        <v>0</v>
      </c>
      <c r="E32" s="459">
        <f>D33</f>
        <v>0</v>
      </c>
      <c r="F32" s="459">
        <f>E33</f>
        <v>0</v>
      </c>
      <c r="G32" s="459">
        <f>F33</f>
        <v>0</v>
      </c>
      <c r="H32" s="460">
        <f>G33</f>
        <v>0</v>
      </c>
    </row>
    <row r="33" spans="1:13" s="432" customFormat="1" ht="24.75" customHeight="1" thickBot="1">
      <c r="A33" s="461" t="s">
        <v>43</v>
      </c>
      <c r="B33" s="462" t="s">
        <v>335</v>
      </c>
      <c r="C33" s="462"/>
      <c r="D33" s="463">
        <f>SUM(D31:D32)</f>
        <v>0</v>
      </c>
      <c r="E33" s="463">
        <f>SUM(E31:E32)</f>
        <v>0</v>
      </c>
      <c r="F33" s="463">
        <f>SUM(F31:F32)</f>
        <v>0</v>
      </c>
      <c r="G33" s="463">
        <f>SUM(G31:G32)</f>
        <v>0</v>
      </c>
      <c r="H33" s="464">
        <f>SUM(H31:H32)</f>
        <v>0</v>
      </c>
      <c r="I33" s="465">
        <f>D33-Tesorería!C28</f>
        <v>0</v>
      </c>
      <c r="J33" s="465">
        <f>E33-Tesorería!D28</f>
        <v>0</v>
      </c>
      <c r="K33" s="465">
        <f>F33-Tesorería!E28</f>
        <v>0</v>
      </c>
      <c r="L33" s="465">
        <f>G33-Tesorería!F28</f>
        <v>0</v>
      </c>
      <c r="M33" s="465">
        <f>H33-Tesorería!G28</f>
        <v>0</v>
      </c>
    </row>
  </sheetData>
  <sheetProtection formatColumns="0"/>
  <mergeCells count="1">
    <mergeCell ref="A1:C1"/>
  </mergeCells>
  <phoneticPr fontId="0" type="noConversion"/>
  <printOptions horizontalCentered="1" gridLinesSet="0"/>
  <pageMargins left="0.68" right="0.74" top="0.6692913385826772" bottom="0.57999999999999996" header="0.35433070866141736" footer="0.28999999999999998"/>
  <pageSetup paperSize="9" scale="86" orientation="landscape" horizontalDpi="4294967292" r:id="rId1"/>
  <headerFooter alignWithMargins="0">
    <oddHeader>&amp;C&amp;"Trebuchet MS,Normal"&amp;14&amp;U&amp;A</oddHeader>
    <oddFooter>&amp;CPágina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1"/>
  <sheetViews>
    <sheetView workbookViewId="0"/>
  </sheetViews>
  <sheetFormatPr baseColWidth="10" defaultRowHeight="15.75"/>
  <sheetData/>
  <phoneticPr fontId="47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>
    <pageSetUpPr autoPageBreaks="0"/>
  </sheetPr>
  <dimension ref="A1:O36"/>
  <sheetViews>
    <sheetView showGridLines="0" showZeros="0" zoomScale="90" zoomScaleNormal="90" workbookViewId="0">
      <selection activeCell="A3" sqref="A3"/>
    </sheetView>
  </sheetViews>
  <sheetFormatPr baseColWidth="10" defaultColWidth="0" defaultRowHeight="15"/>
  <cols>
    <col min="1" max="1" width="42.125" style="502" customWidth="1"/>
    <col min="2" max="6" width="12.625" style="870" customWidth="1"/>
    <col min="7" max="7" width="6.875" style="502" bestFit="1" customWidth="1"/>
    <col min="8" max="11" width="6" style="502" bestFit="1" customWidth="1"/>
    <col min="12" max="14" width="11" style="502" customWidth="1"/>
    <col min="15" max="16384" width="0" style="502" hidden="1"/>
  </cols>
  <sheetData>
    <row r="1" spans="1:15" ht="37.5" customHeight="1"/>
    <row r="2" spans="1:15" s="479" customFormat="1" ht="33" customHeight="1" thickBot="1">
      <c r="A2" s="511" t="s">
        <v>352</v>
      </c>
      <c r="B2" s="512" t="s">
        <v>60</v>
      </c>
      <c r="C2" s="512" t="s">
        <v>61</v>
      </c>
      <c r="D2" s="512" t="s">
        <v>62</v>
      </c>
      <c r="E2" s="512" t="s">
        <v>176</v>
      </c>
      <c r="F2" s="512" t="s">
        <v>177</v>
      </c>
      <c r="G2" s="513"/>
      <c r="H2" s="513"/>
      <c r="I2" s="513"/>
      <c r="J2" s="513"/>
      <c r="K2" s="513"/>
      <c r="L2" s="513"/>
      <c r="M2" s="513"/>
    </row>
    <row r="3" spans="1:15" s="499" customFormat="1" ht="33" customHeight="1">
      <c r="A3" s="510" t="s">
        <v>353</v>
      </c>
      <c r="B3" s="529"/>
      <c r="C3" s="529"/>
      <c r="D3" s="529"/>
      <c r="E3" s="529"/>
      <c r="F3" s="529"/>
    </row>
    <row r="4" spans="1:15" ht="25.5" customHeight="1">
      <c r="A4" s="500" t="s">
        <v>354</v>
      </c>
      <c r="B4" s="783"/>
      <c r="C4" s="783">
        <f>IF(Ventas!C22&gt;0,(Ventas!D22-Ventas!C22)/Ventas!C22,0)</f>
        <v>0</v>
      </c>
      <c r="D4" s="783">
        <f>IF(Ventas!D22&gt;0,(Ventas!E22-Ventas!D22)/Ventas!D22,0)</f>
        <v>0</v>
      </c>
      <c r="E4" s="783">
        <f>IF(Ventas!E22&gt;0,(Ventas!F22-Ventas!E22)/Ventas!E22,0)</f>
        <v>0</v>
      </c>
      <c r="F4" s="783">
        <f>IF(Ventas!F22&gt;0,(Ventas!G22-Ventas!F22)/Ventas!F22,0)</f>
        <v>0</v>
      </c>
    </row>
    <row r="5" spans="1:15" ht="25.5" customHeight="1">
      <c r="A5" s="500" t="s">
        <v>368</v>
      </c>
      <c r="B5" s="503">
        <f>IF('G. Personal'!G13&gt;0,Resultados!D4/-Resultados!D17,0)</f>
        <v>0</v>
      </c>
      <c r="C5" s="503">
        <f>IF('G. Personal'!N13&gt;0,Resultados!G4/-Resultados!G17,0)</f>
        <v>0</v>
      </c>
      <c r="D5" s="503">
        <f>IF('G. Personal'!U13&gt;0,Resultados!J4/-Resultados!J17,0)</f>
        <v>0</v>
      </c>
      <c r="E5" s="503">
        <f>IF('G. Personal'!AB13&gt;0,Resultados!M4/-Resultados!M17,0)</f>
        <v>0</v>
      </c>
      <c r="F5" s="503">
        <f>IF('G. Personal'!AI13&gt;0,Resultados!P4/-Resultados!P17,0)</f>
        <v>0</v>
      </c>
    </row>
    <row r="6" spans="1:15" ht="25.5" customHeight="1">
      <c r="A6" s="500" t="s">
        <v>355</v>
      </c>
      <c r="B6" s="783"/>
      <c r="C6" s="783">
        <f>IF(Resultados!D16&gt;0,(Resultados!G16-Resultados!D16)/Resultados!D16,0)</f>
        <v>0</v>
      </c>
      <c r="D6" s="783">
        <f>IF(Resultados!G16&gt;0,(Resultados!J16-Resultados!G16)/Resultados!G16,0)</f>
        <v>0</v>
      </c>
      <c r="E6" s="783">
        <f>IF(Resultados!J16&gt;0,(Resultados!M16-Resultados!J16)/Resultados!J16,0)</f>
        <v>0</v>
      </c>
      <c r="F6" s="783">
        <f>IF(Resultados!M16&gt;0,(Resultados!P16-Resultados!M16)/Resultados!M16,0)</f>
        <v>0</v>
      </c>
      <c r="G6" s="501"/>
      <c r="K6" s="501"/>
      <c r="O6" s="501"/>
    </row>
    <row r="7" spans="1:15" s="499" customFormat="1" ht="33" customHeight="1">
      <c r="A7" s="509" t="s">
        <v>364</v>
      </c>
      <c r="B7" s="871"/>
      <c r="C7" s="871"/>
      <c r="D7" s="871"/>
      <c r="E7" s="871"/>
      <c r="F7" s="871"/>
    </row>
    <row r="8" spans="1:15" ht="25.5" customHeight="1">
      <c r="A8" s="500" t="s">
        <v>381</v>
      </c>
      <c r="B8" s="783">
        <f>IF(Balances!$F$15&lt;&gt;0,Resultados!$D$20/Balances!$F$15,0)</f>
        <v>0</v>
      </c>
      <c r="C8" s="783">
        <f>IF(Balances!$H$15&lt;&gt;0,Resultados!$G$20/Balances!$H$15,0)</f>
        <v>0</v>
      </c>
      <c r="D8" s="783">
        <f>IF(Balances!$J$15&lt;&gt;0,Resultados!$J$20/Balances!$J$15,0)</f>
        <v>0</v>
      </c>
      <c r="E8" s="783">
        <f>IF(Balances!$L$15&lt;&gt;0,Resultados!$M$20/Balances!$L$15,0)</f>
        <v>0</v>
      </c>
      <c r="F8" s="783">
        <f>IF(Balances!$N$15&lt;&gt;0,Resultados!$P$20/Balances!$N$15,0)</f>
        <v>0</v>
      </c>
      <c r="G8" s="505"/>
      <c r="H8" s="505"/>
      <c r="I8" s="505"/>
      <c r="J8" s="505"/>
      <c r="K8" s="505"/>
    </row>
    <row r="9" spans="1:15" ht="25.5" customHeight="1">
      <c r="A9" s="500" t="s">
        <v>382</v>
      </c>
      <c r="B9" s="503">
        <f>IF(Balances!$F$15&lt;&gt;0,Resultados!$D$4/Balances!$F$15,0)</f>
        <v>0</v>
      </c>
      <c r="C9" s="503">
        <f>IF(Balances!$H$15&lt;&gt;0,Resultados!$G$4/Balances!$H$15,0)</f>
        <v>0</v>
      </c>
      <c r="D9" s="503">
        <f>IF(Balances!$J$15&lt;&gt;0,Resultados!$J$4/Balances!$J$15,0)</f>
        <v>0</v>
      </c>
      <c r="E9" s="503">
        <f>IF(Balances!$L$15&lt;&gt;0,Resultados!$M$4/Balances!$L$15,0)</f>
        <v>0</v>
      </c>
      <c r="F9" s="503">
        <f>IF(Balances!$N$15&lt;&gt;0,Resultados!$P$4/Balances!$N$15,0)</f>
        <v>0</v>
      </c>
      <c r="G9" s="506"/>
      <c r="H9" s="506"/>
    </row>
    <row r="10" spans="1:15" ht="25.5" customHeight="1">
      <c r="A10" s="500" t="s">
        <v>383</v>
      </c>
      <c r="B10" s="783">
        <f>IF(Resultados!$E$20&lt;&gt;0,Resultados!$E$20,0)</f>
        <v>0</v>
      </c>
      <c r="C10" s="783">
        <f>IF(Resultados!$H$20&lt;&gt;0,Resultados!$H$20,0)</f>
        <v>0</v>
      </c>
      <c r="D10" s="783">
        <f>IF(Resultados!$K$20&lt;&gt;0,Resultados!$K$20,0)</f>
        <v>0</v>
      </c>
      <c r="E10" s="783">
        <f>IF(Resultados!$N$20&lt;&gt;0,Resultados!$N$20,0)</f>
        <v>0</v>
      </c>
      <c r="F10" s="783">
        <f>IF(Resultados!$Q$20&lt;&gt;0,Resultados!$Q$20,0)</f>
        <v>0</v>
      </c>
    </row>
    <row r="11" spans="1:15" ht="25.5" customHeight="1">
      <c r="A11" s="500" t="s">
        <v>384</v>
      </c>
      <c r="B11" s="783">
        <f>IF(Balances!$F$16&lt;&gt;0,Resultados!$D$22/Balances!$F$16,0)</f>
        <v>0</v>
      </c>
      <c r="C11" s="783">
        <f>IF(Balances!$H$16&lt;&gt;0,Resultados!$G$22/Balances!$H$16,0)</f>
        <v>0</v>
      </c>
      <c r="D11" s="783">
        <f>IF(Balances!$J$16&lt;&gt;0,Resultados!$J$22/Balances!$J$16,0)</f>
        <v>0</v>
      </c>
      <c r="E11" s="783">
        <f>IF(Balances!$L$16&lt;&gt;0,Resultados!$M$22/Balances!$L$16,0)</f>
        <v>0</v>
      </c>
      <c r="F11" s="783">
        <f>IF(Balances!$N$16&lt;&gt;0,Resultados!$P$22/Balances!$N$16,0)</f>
        <v>0</v>
      </c>
    </row>
    <row r="12" spans="1:15" ht="25.5" customHeight="1">
      <c r="A12" s="500" t="s">
        <v>360</v>
      </c>
      <c r="B12" s="783">
        <f>IF((Balances!$F$24+Balances!$F$27)&lt;&gt;0,-Resultados!$D$21/(Balances!$F$24+Balances!$F$27),0)</f>
        <v>0</v>
      </c>
      <c r="C12" s="783">
        <f>IF((Balances!$H$24+Balances!$H$27)&lt;&gt;0,-Resultados!$G$21/(Balances!$H$24+Balances!$H$27),0)</f>
        <v>0</v>
      </c>
      <c r="D12" s="783">
        <f>IF((Balances!$J$24+Balances!$J$27)&lt;&gt;0,-Resultados!$J$21/(Balances!$J$24+Balances!$J$27),0)</f>
        <v>0</v>
      </c>
      <c r="E12" s="783">
        <f>IF((Balances!$L$24+Balances!$L$27)&lt;&gt;0,-Resultados!$M$21/(Balances!$L$24+Balances!$L$27),0)</f>
        <v>0</v>
      </c>
      <c r="F12" s="783">
        <f>IF((Balances!$N$24+Balances!$N$27)&lt;&gt;0,-Resultados!$P$21/(Balances!$N$24+Balances!$N$27),0)</f>
        <v>0</v>
      </c>
    </row>
    <row r="13" spans="1:15" s="499" customFormat="1" ht="33" customHeight="1">
      <c r="A13" s="509" t="s">
        <v>365</v>
      </c>
      <c r="B13" s="871"/>
      <c r="C13" s="871"/>
      <c r="D13" s="871"/>
      <c r="E13" s="871"/>
      <c r="F13" s="871"/>
    </row>
    <row r="14" spans="1:15" ht="25.5" customHeight="1">
      <c r="A14" s="500" t="s">
        <v>356</v>
      </c>
      <c r="B14" s="783">
        <f>IF(Balances!$F$15&lt;&gt;0,(Resultados!D24-Resultados!D21)/Balances!$F$15,0)</f>
        <v>0</v>
      </c>
      <c r="C14" s="783">
        <f>IF(Balances!$H$15&lt;&gt;0,(Resultados!G24-Resultados!G21)/Balances!$H$15,0)</f>
        <v>0</v>
      </c>
      <c r="D14" s="783">
        <f>IF(Balances!$J$15&lt;&gt;0,(Resultados!J24-Resultados!J21)/Balances!$J$15,0)</f>
        <v>0</v>
      </c>
      <c r="E14" s="783">
        <f>IF(Balances!$L$15&lt;&gt;0,(Resultados!M24-Resultados!M21)/Balances!$L$15,0)</f>
        <v>0</v>
      </c>
      <c r="F14" s="783">
        <f>IF(Balances!$N$15&lt;&gt;0,(Resultados!P24-Resultados!P21)/Balances!$N$15,0)</f>
        <v>0</v>
      </c>
    </row>
    <row r="15" spans="1:15" ht="25.5" customHeight="1">
      <c r="A15" s="500" t="s">
        <v>357</v>
      </c>
      <c r="B15" s="503">
        <f>IF(Balances!$F$15&lt;&gt;0,Resultados!$D$4/Balances!$F$15,0)</f>
        <v>0</v>
      </c>
      <c r="C15" s="503">
        <f>IF(Balances!$H$15&lt;&gt;0,Resultados!$G$4/Balances!$H$15,0)</f>
        <v>0</v>
      </c>
      <c r="D15" s="503">
        <f>IF(Balances!$J$15&lt;&gt;0,Resultados!$J$4/Balances!$J$15,0)</f>
        <v>0</v>
      </c>
      <c r="E15" s="503">
        <f>IF(Balances!$L$15&lt;&gt;0,Resultados!$M$4/Balances!$L$15,0)</f>
        <v>0</v>
      </c>
      <c r="F15" s="503">
        <f>IF(Balances!$N$15&lt;&gt;0,Resultados!$P$4/Balances!$N$15,0)</f>
        <v>0</v>
      </c>
      <c r="G15" s="506"/>
      <c r="H15" s="506"/>
    </row>
    <row r="16" spans="1:15" ht="25.5" customHeight="1">
      <c r="A16" s="500" t="s">
        <v>358</v>
      </c>
      <c r="B16" s="783">
        <f>IF(Resultados!$E$20&lt;&gt;0,Resultados!E24-Resultados!E21,0)</f>
        <v>0</v>
      </c>
      <c r="C16" s="783">
        <f>IF(Resultados!$H$20&lt;&gt;0,Resultados!H24-Resultados!H21,0)</f>
        <v>0</v>
      </c>
      <c r="D16" s="783">
        <f>IF(Resultados!$K$20&lt;&gt;0,Resultados!K24-Resultados!K21,0)</f>
        <v>0</v>
      </c>
      <c r="E16" s="783">
        <f>IF(Resultados!$N$20&lt;&gt;0,Resultados!N24-Resultados!N21,0)</f>
        <v>0</v>
      </c>
      <c r="F16" s="783">
        <f>IF(Resultados!$Q$20&lt;&gt;0,Resultados!Q24-Resultados!Q21,0)</f>
        <v>0</v>
      </c>
    </row>
    <row r="17" spans="1:6" ht="25.5" customHeight="1">
      <c r="A17" s="500" t="s">
        <v>359</v>
      </c>
      <c r="B17" s="783">
        <f>IF(Balances!$F$16&lt;&gt;0,Resultados!$D$24/Balances!$F$16,0)</f>
        <v>0</v>
      </c>
      <c r="C17" s="783">
        <f>IF(Balances!$H$16&lt;&gt;0,Resultados!$G$24/Balances!$H$16,0)</f>
        <v>0</v>
      </c>
      <c r="D17" s="783">
        <f>IF(Balances!$J$16&lt;&gt;0,Resultados!$J$24/Balances!$J$16,0)</f>
        <v>0</v>
      </c>
      <c r="E17" s="783">
        <f>IF(Balances!$L$16&lt;&gt;0,Resultados!$M$24/Balances!$L$16,0)</f>
        <v>0</v>
      </c>
      <c r="F17" s="783">
        <f>IF(Balances!$N$16&lt;&gt;0,Resultados!$P$24/Balances!$N$16,0)</f>
        <v>0</v>
      </c>
    </row>
    <row r="18" spans="1:6" ht="25.5" customHeight="1">
      <c r="A18" s="500" t="s">
        <v>360</v>
      </c>
      <c r="B18" s="783">
        <f>IF((Balances!$F$24+Balances!$F$27)&lt;&gt;0,-Resultados!$D$21/(Balances!$F$24+Balances!$F$27),0)</f>
        <v>0</v>
      </c>
      <c r="C18" s="783">
        <f>IF((Balances!$H$24+Balances!$H$27)&lt;&gt;0,-Resultados!$G$21/(Balances!$H$24+Balances!$H$27),0)</f>
        <v>0</v>
      </c>
      <c r="D18" s="783">
        <f>IF((Balances!$J$24+Balances!$J$27)&lt;&gt;0,-Resultados!$J$21/(Balances!$J$24+Balances!$J$27),0)</f>
        <v>0</v>
      </c>
      <c r="E18" s="783">
        <f>IF((Balances!$L$24+Balances!$L$27)&lt;&gt;0,-Resultados!$M$21/(Balances!$L$24+Balances!$L$27),0)</f>
        <v>0</v>
      </c>
      <c r="F18" s="783">
        <f>IF((Balances!$N$24+Balances!$N$27)&lt;&gt;0,-Resultados!$P$21/(Balances!$N$24+Balances!$N$27),0)</f>
        <v>0</v>
      </c>
    </row>
    <row r="19" spans="1:6" s="499" customFormat="1" ht="33" customHeight="1">
      <c r="A19" s="509" t="s">
        <v>369</v>
      </c>
      <c r="B19" s="871"/>
      <c r="C19" s="871"/>
      <c r="D19" s="871"/>
      <c r="E19" s="871"/>
      <c r="F19" s="871"/>
    </row>
    <row r="20" spans="1:6" ht="25.5" customHeight="1">
      <c r="A20" s="500" t="s">
        <v>373</v>
      </c>
      <c r="B20" s="507">
        <f>IF(Resultados!$D$4&lt;&gt;0,(Balances!F36/Resultados!$D$4)*365,0)</f>
        <v>0</v>
      </c>
      <c r="C20" s="507">
        <f>IF(Resultados!$G$4&lt;&gt;0,(Balances!H36/Resultados!$G$4)*365,0)</f>
        <v>0</v>
      </c>
      <c r="D20" s="507">
        <f>IF(Resultados!$J$4&lt;&gt;0,(Balances!J36/Resultados!$J$4)*365,0)</f>
        <v>0</v>
      </c>
      <c r="E20" s="507">
        <f>IF(Resultados!$M$4&lt;&gt;0,(Balances!L36/Resultados!$M$4)*365,0)</f>
        <v>0</v>
      </c>
      <c r="F20" s="507">
        <f>IF(Resultados!$P$4&lt;&gt;0,(Balances!N36/Resultados!$P$4)*365,0)</f>
        <v>0</v>
      </c>
    </row>
    <row r="21" spans="1:6" ht="25.5" customHeight="1">
      <c r="A21" s="500" t="s">
        <v>374</v>
      </c>
      <c r="B21" s="507">
        <f>IF(Resultados!$D$4&lt;&gt;0,(Balances!F38/Resultados!$D$4)*365,0)</f>
        <v>0</v>
      </c>
      <c r="C21" s="507">
        <f>IF(Resultados!$G$4&lt;&gt;0,(Balances!H38/Resultados!$G$4)*365,0)</f>
        <v>0</v>
      </c>
      <c r="D21" s="507">
        <f>IF(Resultados!$J$4&lt;&gt;0,(Balances!J38/Resultados!$J$4)*365,0)</f>
        <v>0</v>
      </c>
      <c r="E21" s="507">
        <f>IF(Resultados!$M$4&lt;&gt;0,(Balances!L38/Resultados!$M$4)*365,0)</f>
        <v>0</v>
      </c>
      <c r="F21" s="507">
        <f>IF(Resultados!$P$4&lt;&gt;0,(Balances!N38/Resultados!$P$4)*365,0)</f>
        <v>0</v>
      </c>
    </row>
    <row r="22" spans="1:6" ht="25.5" customHeight="1">
      <c r="A22" s="500" t="s">
        <v>375</v>
      </c>
      <c r="B22" s="507">
        <f>IF(Resultados!$D$4&lt;&gt;0,(Balances!F14/Resultados!$D$4)*365,0)</f>
        <v>0</v>
      </c>
      <c r="C22" s="507">
        <f>IF(Resultados!$G$4&lt;&gt;0,(Balances!H14/Resultados!$G$4)*365,0)</f>
        <v>0</v>
      </c>
      <c r="D22" s="507">
        <f>IF(Resultados!$J$4&lt;&gt;0,(Balances!J14/Resultados!$J$4)*365,0)</f>
        <v>0</v>
      </c>
      <c r="E22" s="507">
        <f>IF(Resultados!$M$4&lt;&gt;0,(Balances!L14/Resultados!$M$4)*365,0)</f>
        <v>0</v>
      </c>
      <c r="F22" s="507">
        <f>IF(Resultados!$P$4&lt;&gt;0,(Balances!N14/Resultados!$P$4)*365,0)</f>
        <v>0</v>
      </c>
    </row>
    <row r="23" spans="1:6" ht="25.5" customHeight="1">
      <c r="A23" s="500" t="s">
        <v>378</v>
      </c>
      <c r="B23" s="507">
        <f>Circulantes!G19</f>
        <v>0</v>
      </c>
      <c r="C23" s="507">
        <f>Circulantes!J19</f>
        <v>0</v>
      </c>
      <c r="D23" s="507">
        <f>Circulantes!M19</f>
        <v>0</v>
      </c>
      <c r="E23" s="507">
        <f>Circulantes!P19</f>
        <v>0</v>
      </c>
      <c r="F23" s="507">
        <f>Circulantes!S19</f>
        <v>0</v>
      </c>
    </row>
    <row r="24" spans="1:6" ht="25.5" customHeight="1">
      <c r="A24" s="500" t="s">
        <v>379</v>
      </c>
      <c r="B24" s="507">
        <f>Circulantes!G20</f>
        <v>0</v>
      </c>
      <c r="C24" s="507">
        <f>Circulantes!J20</f>
        <v>0</v>
      </c>
      <c r="D24" s="507">
        <f>Circulantes!M20</f>
        <v>0</v>
      </c>
      <c r="E24" s="507">
        <f>Circulantes!P20</f>
        <v>0</v>
      </c>
      <c r="F24" s="507">
        <f>Circulantes!S20</f>
        <v>0</v>
      </c>
    </row>
    <row r="25" spans="1:6" ht="25.5" customHeight="1">
      <c r="A25" s="500" t="s">
        <v>380</v>
      </c>
      <c r="B25" s="507">
        <f>Circulantes!G23</f>
        <v>0</v>
      </c>
      <c r="C25" s="507">
        <f>Circulantes!J23</f>
        <v>0</v>
      </c>
      <c r="D25" s="507">
        <f>Circulantes!M23</f>
        <v>0</v>
      </c>
      <c r="E25" s="507">
        <f>Circulantes!P23</f>
        <v>0</v>
      </c>
      <c r="F25" s="507">
        <f>Circulantes!S23</f>
        <v>0</v>
      </c>
    </row>
    <row r="26" spans="1:6" ht="25.5" customHeight="1">
      <c r="A26" s="500" t="s">
        <v>376</v>
      </c>
      <c r="B26" s="507">
        <f>Circulantes!G24</f>
        <v>0</v>
      </c>
      <c r="C26" s="507">
        <f>Circulantes!J24</f>
        <v>0</v>
      </c>
      <c r="D26" s="507">
        <f>Circulantes!M24</f>
        <v>0</v>
      </c>
      <c r="E26" s="507">
        <f>Circulantes!P24</f>
        <v>0</v>
      </c>
      <c r="F26" s="507">
        <f>Circulantes!S24</f>
        <v>0</v>
      </c>
    </row>
    <row r="27" spans="1:6" ht="25.5" customHeight="1">
      <c r="A27" s="500" t="s">
        <v>377</v>
      </c>
      <c r="B27" s="507">
        <f>Circulantes!G31</f>
        <v>0</v>
      </c>
      <c r="C27" s="507">
        <f>Circulantes!J31</f>
        <v>0</v>
      </c>
      <c r="D27" s="507">
        <f>Circulantes!M31</f>
        <v>0</v>
      </c>
      <c r="E27" s="507">
        <f>Circulantes!P31</f>
        <v>0</v>
      </c>
      <c r="F27" s="507">
        <f>Circulantes!S31</f>
        <v>0</v>
      </c>
    </row>
    <row r="28" spans="1:6" s="499" customFormat="1" ht="33" customHeight="1">
      <c r="A28" s="509" t="s">
        <v>370</v>
      </c>
      <c r="B28" s="871"/>
      <c r="C28" s="871"/>
      <c r="D28" s="871"/>
      <c r="E28" s="871"/>
      <c r="F28" s="871"/>
    </row>
    <row r="29" spans="1:6" ht="25.5" customHeight="1">
      <c r="A29" s="500" t="s">
        <v>388</v>
      </c>
      <c r="B29" s="783">
        <f>IF((Balances!$F$16+Balances!$F$24)&lt;&gt;0,Balances!$F$16/(Balances!$F$16+Balances!$F$24),0)</f>
        <v>0</v>
      </c>
      <c r="C29" s="783">
        <f>IF((Balances!$H$16+Balances!$H$24)&lt;&gt;0,Balances!$H$16/(Balances!$H$16+Balances!$H$24),0)</f>
        <v>0</v>
      </c>
      <c r="D29" s="783">
        <f>IF((Balances!$J$16+Balances!$J$24)&lt;&gt;0,Balances!$J$16/(Balances!$J$16+Balances!$J$24),0)</f>
        <v>0</v>
      </c>
      <c r="E29" s="783">
        <f>IF((Balances!$L$16+Balances!$L$24)&lt;&gt;0,Balances!$L$16/(Balances!$L$16+Balances!$L$24),0)</f>
        <v>0</v>
      </c>
      <c r="F29" s="783">
        <f>IF((Balances!$N$16+Balances!$N$24)&lt;&gt;0,Balances!$N$16/(Balances!$N$16+Balances!$N$24),0)</f>
        <v>0</v>
      </c>
    </row>
    <row r="30" spans="1:6" ht="25.5" customHeight="1">
      <c r="A30" s="504" t="s">
        <v>389</v>
      </c>
      <c r="B30" s="508">
        <f>IF((Balances!$F$3+Balances!$F$38)&lt;&gt;0,(Balances!$F$16+Balances!$F$24)/(Balances!$F$3+Balances!$F$38),0)</f>
        <v>0</v>
      </c>
      <c r="C30" s="508">
        <f>IF((Balances!$H$3+Balances!$H$38)&lt;&gt;0,(Balances!$H$16+Balances!$H$24)/(Balances!$H$3+Balances!$H$38),0)</f>
        <v>0</v>
      </c>
      <c r="D30" s="508">
        <f>IF((Balances!$J$3+Balances!$J$38)&lt;&gt;0,(Balances!$J$16+Balances!$J$24)/(Balances!$J$3+Balances!$J$38),0)</f>
        <v>0</v>
      </c>
      <c r="E30" s="508">
        <f>IF((Balances!$L$3+Balances!$L$38)&lt;&gt;0,(Balances!$L$16+Balances!$L$24)/(Balances!$L$3+Balances!$L$38),0)</f>
        <v>0</v>
      </c>
      <c r="F30" s="508">
        <f>IF((Balances!$N$3+Balances!$N$38)&lt;&gt;0,(Balances!$N$16+Balances!$N$24)/(Balances!$N$3+Balances!$N$38),0)</f>
        <v>0</v>
      </c>
    </row>
    <row r="31" spans="1:6" ht="25.5" customHeight="1">
      <c r="A31" s="504" t="s">
        <v>366</v>
      </c>
      <c r="B31" s="783">
        <f>IF((Balances!$F$24+Balances!$F$27)&lt;&gt;0,Balances!$F$27/(Balances!$F$24+Balances!$F$27),0)</f>
        <v>0</v>
      </c>
      <c r="C31" s="783">
        <f>IF((Balances!$H$24+Balances!$H$27)&lt;&gt;0,Balances!$H$27/(Balances!$H$24+Balances!$H$27),0)</f>
        <v>0</v>
      </c>
      <c r="D31" s="783">
        <f>IF((Balances!$J$24+Balances!$J$27)&lt;&gt;0,Balances!$J$27/(Balances!$J$24+Balances!$J$27),0)</f>
        <v>0</v>
      </c>
      <c r="E31" s="783">
        <f>IF((Balances!$L$24+Balances!$L$27)&lt;&gt;0,Balances!$L$27/(Balances!$L$24+Balances!$L$27),0)</f>
        <v>0</v>
      </c>
      <c r="F31" s="783">
        <f>IF((Balances!$N$24+Balances!$N$27)&lt;&gt;0,Balances!$N$27/(Balances!$N$24+Balances!$N$27),0)</f>
        <v>0</v>
      </c>
    </row>
    <row r="32" spans="1:6" ht="25.5" customHeight="1">
      <c r="A32" s="500" t="s">
        <v>361</v>
      </c>
      <c r="B32" s="783">
        <f>Balances!G27+Balances!G24</f>
        <v>0</v>
      </c>
      <c r="C32" s="783">
        <f>Balances!I27+Balances!I24</f>
        <v>0</v>
      </c>
      <c r="D32" s="783">
        <f>Balances!K27+Balances!K24</f>
        <v>0</v>
      </c>
      <c r="E32" s="783">
        <f>Balances!M27+Balances!M24</f>
        <v>0</v>
      </c>
      <c r="F32" s="783">
        <f>Balances!O27+Balances!O24</f>
        <v>0</v>
      </c>
    </row>
    <row r="33" spans="1:6" ht="25.5" customHeight="1">
      <c r="A33" s="500" t="s">
        <v>367</v>
      </c>
      <c r="B33" s="783">
        <f>IF((Balances!$F$24+Balances!$F$27)&lt;&gt;0,Resultados!$D$28/(Balances!$F$24+Balances!$F$27),0)</f>
        <v>0</v>
      </c>
      <c r="C33" s="783">
        <f>IF((Balances!$H$24+Balances!$H$27)&lt;&gt;0,Resultados!$G$28/(Balances!$H$24+Balances!$H$27),0)</f>
        <v>0</v>
      </c>
      <c r="D33" s="783">
        <f>IF((Balances!$J$24+Balances!$J$27)&lt;&gt;0,Resultados!$J$28/(Balances!$J$24+Balances!$J$27),0)</f>
        <v>0</v>
      </c>
      <c r="E33" s="783">
        <f>IF((Balances!$L$24+Balances!$L$27)&lt;&gt;0,Resultados!$M$28/(Balances!$L$24+Balances!$L$27),0)</f>
        <v>0</v>
      </c>
      <c r="F33" s="783">
        <f>IF((Balances!$N$24+Balances!$N$27)&lt;&gt;0,Resultados!$P$28/(Balances!$N$24+Balances!$N$27),0)</f>
        <v>0</v>
      </c>
    </row>
    <row r="34" spans="1:6" s="499" customFormat="1" ht="33" customHeight="1">
      <c r="A34" s="1094" t="s">
        <v>371</v>
      </c>
      <c r="B34" s="1094"/>
      <c r="C34" s="1094"/>
      <c r="D34" s="1094"/>
      <c r="E34" s="1094"/>
      <c r="F34" s="1094"/>
    </row>
    <row r="35" spans="1:6" ht="25.5" customHeight="1">
      <c r="A35" s="500" t="s">
        <v>362</v>
      </c>
      <c r="B35" s="784">
        <f>IF(Balances!$F$27&lt;&gt;0,Balances!$F$10/Balances!$F$27,0)</f>
        <v>0</v>
      </c>
      <c r="C35" s="784">
        <f>IF(Balances!$H$27&lt;&gt;0,Balances!$H$10/Balances!$H$27,0)</f>
        <v>0</v>
      </c>
      <c r="D35" s="784">
        <f>IF(Balances!$J$27&lt;&gt;0,Balances!$J$10/Balances!$J$27,0)</f>
        <v>0</v>
      </c>
      <c r="E35" s="784">
        <f>IF(Balances!$L$27&lt;&gt;0,Balances!$L$10/Balances!$L$27,0)</f>
        <v>0</v>
      </c>
      <c r="F35" s="784">
        <f>IF(Balances!$N$27&lt;&gt;0,Balances!$N$10/Balances!$N$27,0)</f>
        <v>0</v>
      </c>
    </row>
    <row r="36" spans="1:6" ht="25.5" customHeight="1">
      <c r="A36" s="514" t="s">
        <v>363</v>
      </c>
      <c r="B36" s="872">
        <f>IF(Balances!$F$27&lt;&gt;0,(Balances!$F$10-Balances!$F$11)/Balances!$F$27,0)</f>
        <v>0</v>
      </c>
      <c r="C36" s="872">
        <f>IF(Balances!$H$27&lt;&gt;0,(Balances!$H$10-Balances!$H$11)/Balances!$H$27,0)</f>
        <v>0</v>
      </c>
      <c r="D36" s="872">
        <f>IF(Balances!$J$27&lt;&gt;0,(Balances!$J$10-Balances!$J$11)/Balances!$J$27,0)</f>
        <v>0</v>
      </c>
      <c r="E36" s="872">
        <f>IF(Balances!$L$27&lt;&gt;0,(Balances!$L$10-Balances!$L$11)/Balances!$L$27,0)</f>
        <v>0</v>
      </c>
      <c r="F36" s="872">
        <f>IF(Balances!$N$27&lt;&gt;0,(Balances!$N$10-Balances!$N$11)/Balances!$N$27,0)</f>
        <v>0</v>
      </c>
    </row>
  </sheetData>
  <sheetProtection password="A6E9" sheet="1" objects="1" scenarios="1" formatColumns="0"/>
  <mergeCells count="1">
    <mergeCell ref="A34:F34"/>
  </mergeCells>
  <phoneticPr fontId="47" type="noConversion"/>
  <printOptions horizontalCentered="1"/>
  <pageMargins left="0.70866141732283472" right="0.70866141732283472" top="1.02" bottom="0.74803149606299213" header="0.55118110236220474" footer="0.31496062992125984"/>
  <pageSetup paperSize="9" scale="77" fitToHeight="2" orientation="landscape" r:id="rId1"/>
  <headerFooter>
    <oddHeader>&amp;C&amp;A</oddHeader>
    <oddFooter>Página &amp;P</oddFooter>
  </headerFooter>
  <rowBreaks count="1" manualBreakCount="1">
    <brk id="18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87" r:id="rId4" name="Button 43">
              <controlPr defaultSize="0" print="0" autoFill="0" autoPict="0" macro="[0]!Inicio">
                <anchor moveWithCells="1" sizeWithCells="1">
                  <from>
                    <xdr:col>0</xdr:col>
                    <xdr:colOff>114300</xdr:colOff>
                    <xdr:row>0</xdr:row>
                    <xdr:rowOff>95250</xdr:rowOff>
                  </from>
                  <to>
                    <xdr:col>0</xdr:col>
                    <xdr:colOff>1304925</xdr:colOff>
                    <xdr:row>0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>
    <pageSetUpPr autoPageBreaks="0" fitToPage="1"/>
  </sheetPr>
  <dimension ref="A1:Z9"/>
  <sheetViews>
    <sheetView showZeros="0" zoomScale="90" zoomScaleNormal="90" workbookViewId="0">
      <selection activeCell="B3" sqref="B3"/>
    </sheetView>
  </sheetViews>
  <sheetFormatPr baseColWidth="10" defaultColWidth="0" defaultRowHeight="16.5"/>
  <cols>
    <col min="1" max="1" width="35.25" style="7" customWidth="1"/>
    <col min="2" max="7" width="11" style="7" customWidth="1"/>
    <col min="8" max="16384" width="0" style="7" hidden="1"/>
  </cols>
  <sheetData>
    <row r="1" spans="1:26" ht="39.75" customHeight="1"/>
    <row r="2" spans="1:26" s="479" customFormat="1" ht="33" customHeight="1" thickBot="1">
      <c r="A2" s="511" t="s">
        <v>508</v>
      </c>
      <c r="B2" s="512"/>
      <c r="C2" s="512"/>
      <c r="D2" s="512"/>
      <c r="E2" s="512"/>
      <c r="F2" s="512"/>
    </row>
    <row r="3" spans="1:26" s="499" customFormat="1" ht="33" customHeight="1">
      <c r="A3" s="510"/>
      <c r="B3" s="529" t="s">
        <v>60</v>
      </c>
      <c r="C3" s="529" t="s">
        <v>61</v>
      </c>
      <c r="D3" s="529" t="s">
        <v>62</v>
      </c>
      <c r="E3" s="529" t="s">
        <v>176</v>
      </c>
      <c r="F3" s="529" t="s">
        <v>177</v>
      </c>
    </row>
    <row r="4" spans="1:26" s="502" customFormat="1" ht="30" customHeight="1">
      <c r="A4" s="500" t="s">
        <v>125</v>
      </c>
      <c r="B4" s="873">
        <f>'G. Fijos'!B24</f>
        <v>0</v>
      </c>
      <c r="C4" s="873">
        <f>'G. Fijos'!D24</f>
        <v>0</v>
      </c>
      <c r="D4" s="873">
        <f>'G. Fijos'!F24</f>
        <v>0</v>
      </c>
      <c r="E4" s="873">
        <f>'G. Fijos'!H24</f>
        <v>0</v>
      </c>
      <c r="F4" s="873">
        <f>'G. Fijos'!J24</f>
        <v>0</v>
      </c>
      <c r="G4" s="501"/>
      <c r="H4" s="501"/>
      <c r="I4" s="501"/>
    </row>
    <row r="5" spans="1:26" s="502" customFormat="1" ht="30" customHeight="1">
      <c r="A5" s="500" t="s">
        <v>402</v>
      </c>
      <c r="B5" s="874">
        <f>Resultados!D14</f>
        <v>0</v>
      </c>
      <c r="C5" s="874">
        <f>Resultados!G14</f>
        <v>0</v>
      </c>
      <c r="D5" s="874">
        <f>Resultados!J14</f>
        <v>0</v>
      </c>
      <c r="E5" s="874">
        <f>Resultados!M14</f>
        <v>0</v>
      </c>
      <c r="F5" s="874">
        <f>Resultados!P14</f>
        <v>0</v>
      </c>
      <c r="G5" s="530"/>
      <c r="I5" s="530"/>
      <c r="J5" s="530"/>
    </row>
    <row r="6" spans="1:26" s="502" customFormat="1" ht="30" customHeight="1">
      <c r="A6" s="500" t="s">
        <v>403</v>
      </c>
      <c r="B6" s="783">
        <f>Resultados!E14</f>
        <v>0</v>
      </c>
      <c r="C6" s="783">
        <f>Resultados!H14</f>
        <v>0</v>
      </c>
      <c r="D6" s="783">
        <f>Resultados!K14</f>
        <v>0</v>
      </c>
      <c r="E6" s="783">
        <f>Resultados!N14</f>
        <v>0</v>
      </c>
      <c r="F6" s="783">
        <f>Resultados!Q14</f>
        <v>0</v>
      </c>
      <c r="G6" s="501"/>
      <c r="I6" s="501"/>
      <c r="J6" s="501"/>
      <c r="L6" s="501"/>
      <c r="M6" s="501"/>
      <c r="O6" s="501"/>
      <c r="P6" s="501"/>
      <c r="Q6" s="501"/>
      <c r="R6" s="501"/>
      <c r="S6" s="501"/>
      <c r="T6" s="501"/>
      <c r="U6" s="501"/>
      <c r="V6" s="501"/>
      <c r="W6" s="501"/>
      <c r="X6" s="501"/>
      <c r="Y6" s="501"/>
      <c r="Z6" s="501"/>
    </row>
    <row r="7" spans="1:26" ht="33" customHeight="1">
      <c r="A7" s="531" t="s">
        <v>508</v>
      </c>
      <c r="B7" s="875">
        <f>IF(B6&lt;&gt;0,B4/B6,0)</f>
        <v>0</v>
      </c>
      <c r="C7" s="875">
        <f>IF(C6&lt;&gt;0,C4/C6,0)</f>
        <v>0</v>
      </c>
      <c r="D7" s="875">
        <f>IF(D6&lt;&gt;0,D4/D6,0)</f>
        <v>0</v>
      </c>
      <c r="E7" s="875">
        <f>IF(E6&lt;&gt;0,E4/E6,0)</f>
        <v>0</v>
      </c>
      <c r="F7" s="875">
        <f>IF(F6&lt;&gt;0,F4/F6,0)</f>
        <v>0</v>
      </c>
    </row>
    <row r="8" spans="1:26" ht="30" customHeight="1">
      <c r="A8" s="7" t="s">
        <v>405</v>
      </c>
      <c r="B8" s="874">
        <f>Resultados!D4</f>
        <v>0</v>
      </c>
      <c r="C8" s="874">
        <f>Resultados!G4</f>
        <v>0</v>
      </c>
      <c r="D8" s="874">
        <f>Resultados!J4</f>
        <v>0</v>
      </c>
      <c r="E8" s="874">
        <f>Resultados!M4</f>
        <v>0</v>
      </c>
      <c r="F8" s="874">
        <f>Resultados!P4</f>
        <v>0</v>
      </c>
    </row>
    <row r="9" spans="1:26" ht="33" customHeight="1">
      <c r="A9" s="78" t="s">
        <v>404</v>
      </c>
      <c r="B9" s="876">
        <f>B8-B7</f>
        <v>0</v>
      </c>
      <c r="C9" s="876">
        <f>C8-C7</f>
        <v>0</v>
      </c>
      <c r="D9" s="876">
        <f>D8-D7</f>
        <v>0</v>
      </c>
      <c r="E9" s="876">
        <f>E8-E7</f>
        <v>0</v>
      </c>
      <c r="F9" s="876">
        <f>F8-F7</f>
        <v>0</v>
      </c>
    </row>
  </sheetData>
  <sheetProtection password="A6E9" sheet="1" formatColumns="0"/>
  <phoneticPr fontId="4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20" r:id="rId4" name="Button 8">
              <controlPr defaultSize="0" print="0" autoFill="0" autoPict="0" macro="[0]!Inicio">
                <anchor moveWithCells="1" sizeWithCells="1">
                  <from>
                    <xdr:col>0</xdr:col>
                    <xdr:colOff>152400</xdr:colOff>
                    <xdr:row>0</xdr:row>
                    <xdr:rowOff>104775</xdr:rowOff>
                  </from>
                  <to>
                    <xdr:col>0</xdr:col>
                    <xdr:colOff>1343025</xdr:colOff>
                    <xdr:row>0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 fitToPage="1"/>
  </sheetPr>
  <dimension ref="A1:BM42"/>
  <sheetViews>
    <sheetView showGridLines="0" showZeros="0" zoomScale="88" zoomScaleNormal="88" workbookViewId="0">
      <selection activeCell="D5" sqref="D5"/>
    </sheetView>
  </sheetViews>
  <sheetFormatPr baseColWidth="10" defaultRowHeight="18"/>
  <cols>
    <col min="1" max="1" width="2.625" style="62" customWidth="1"/>
    <col min="2" max="2" width="3.125" style="62" customWidth="1"/>
    <col min="3" max="3" width="41.875" style="62" customWidth="1"/>
    <col min="4" max="4" width="12.125" style="62" customWidth="1"/>
    <col min="5" max="5" width="8.75" style="62" bestFit="1" customWidth="1"/>
    <col min="6" max="6" width="2.625" style="62" customWidth="1"/>
    <col min="7" max="7" width="3.125" style="62" customWidth="1"/>
    <col min="8" max="8" width="44.75" style="62" bestFit="1" customWidth="1"/>
    <col min="9" max="9" width="12.125" style="62" customWidth="1"/>
    <col min="10" max="10" width="8.75" style="62" bestFit="1" customWidth="1"/>
    <col min="11" max="65" width="11" style="605"/>
    <col min="66" max="16384" width="11" style="606"/>
  </cols>
  <sheetData>
    <row r="1" spans="1:10" ht="29.25" customHeight="1" thickBot="1">
      <c r="A1" s="937" t="s">
        <v>431</v>
      </c>
      <c r="B1" s="937"/>
      <c r="C1" s="937"/>
      <c r="D1" s="937"/>
      <c r="E1" s="937"/>
      <c r="F1" s="937"/>
      <c r="G1" s="937"/>
      <c r="H1" s="937"/>
      <c r="I1" s="937"/>
      <c r="J1" s="937"/>
    </row>
    <row r="2" spans="1:10" ht="34.5" customHeight="1" thickBot="1">
      <c r="A2" s="934" t="s">
        <v>432</v>
      </c>
      <c r="B2" s="935"/>
      <c r="C2" s="935"/>
      <c r="D2" s="935"/>
      <c r="E2" s="935"/>
      <c r="F2" s="935"/>
      <c r="G2" s="935"/>
      <c r="H2" s="935"/>
      <c r="I2" s="935"/>
      <c r="J2" s="936"/>
    </row>
    <row r="3" spans="1:10" ht="18.75" thickBot="1">
      <c r="A3" s="549" t="s">
        <v>63</v>
      </c>
      <c r="B3" s="550" t="s">
        <v>261</v>
      </c>
      <c r="C3" s="550"/>
      <c r="D3" s="551">
        <f>SUM(D5:D8)+SUM(D10:D20)+SUM(D22:D24)</f>
        <v>0</v>
      </c>
      <c r="E3" s="552">
        <f>IF($D$40&lt;&gt;0,D3/$D$40,0)</f>
        <v>0</v>
      </c>
      <c r="F3" s="226" t="s">
        <v>63</v>
      </c>
      <c r="G3" s="227" t="s">
        <v>255</v>
      </c>
      <c r="H3" s="227"/>
      <c r="I3" s="234">
        <f>SUM(I4:I15)</f>
        <v>0</v>
      </c>
      <c r="J3" s="279">
        <f>IF($I$40&lt;&gt;0,I3/$I$40,0)</f>
        <v>0</v>
      </c>
    </row>
    <row r="4" spans="1:10">
      <c r="A4" s="560"/>
      <c r="B4" s="561" t="s">
        <v>2</v>
      </c>
      <c r="C4" s="562" t="s">
        <v>137</v>
      </c>
      <c r="D4" s="563">
        <f>SUM(D5:D7)</f>
        <v>0</v>
      </c>
      <c r="E4" s="564">
        <f>IF($D$40&lt;&gt;0,D4/$D$40,0)</f>
        <v>0</v>
      </c>
      <c r="F4" s="229"/>
      <c r="G4" s="229" t="s">
        <v>2</v>
      </c>
      <c r="H4" s="229" t="s">
        <v>65</v>
      </c>
      <c r="I4" s="556"/>
      <c r="J4" s="274">
        <f>IF($I$40&lt;&gt;0,I4/$I$40,0)</f>
        <v>0</v>
      </c>
    </row>
    <row r="5" spans="1:10">
      <c r="A5" s="228"/>
      <c r="B5" s="229"/>
      <c r="C5" s="559" t="s">
        <v>434</v>
      </c>
      <c r="D5" s="567"/>
      <c r="E5" s="568">
        <f t="shared" ref="E5:E40" si="0">IF($D$40&lt;&gt;0,D5/$D$40,0)</f>
        <v>0</v>
      </c>
      <c r="F5" s="229"/>
      <c r="G5" s="229" t="s">
        <v>2</v>
      </c>
      <c r="H5" s="229" t="s">
        <v>264</v>
      </c>
      <c r="I5" s="556"/>
      <c r="J5" s="274">
        <f t="shared" ref="J5:J40" si="1">IF($I$40&lt;&gt;0,I5/$I$40,0)</f>
        <v>0</v>
      </c>
    </row>
    <row r="6" spans="1:10">
      <c r="A6" s="228"/>
      <c r="B6" s="229"/>
      <c r="C6" s="559" t="s">
        <v>435</v>
      </c>
      <c r="D6" s="567"/>
      <c r="E6" s="568">
        <f t="shared" si="0"/>
        <v>0</v>
      </c>
      <c r="F6" s="229"/>
      <c r="G6" s="229" t="s">
        <v>2</v>
      </c>
      <c r="H6" s="229" t="s">
        <v>73</v>
      </c>
      <c r="I6" s="556"/>
      <c r="J6" s="274">
        <f t="shared" si="1"/>
        <v>0</v>
      </c>
    </row>
    <row r="7" spans="1:10">
      <c r="A7" s="228"/>
      <c r="B7" s="229"/>
      <c r="C7" s="559" t="s">
        <v>436</v>
      </c>
      <c r="D7" s="567"/>
      <c r="E7" s="568">
        <f t="shared" si="0"/>
        <v>0</v>
      </c>
      <c r="F7" s="229"/>
      <c r="G7" s="229" t="s">
        <v>2</v>
      </c>
      <c r="H7" s="229" t="s">
        <v>425</v>
      </c>
      <c r="I7" s="556"/>
      <c r="J7" s="274">
        <f t="shared" si="1"/>
        <v>0</v>
      </c>
    </row>
    <row r="8" spans="1:10">
      <c r="A8" s="228"/>
      <c r="B8" s="229" t="s">
        <v>2</v>
      </c>
      <c r="C8" s="229" t="s">
        <v>257</v>
      </c>
      <c r="D8" s="556"/>
      <c r="E8" s="275">
        <f t="shared" si="0"/>
        <v>0</v>
      </c>
      <c r="F8" s="229"/>
      <c r="G8" s="229" t="s">
        <v>2</v>
      </c>
      <c r="H8" s="229" t="s">
        <v>426</v>
      </c>
      <c r="I8" s="556"/>
      <c r="J8" s="274">
        <f t="shared" si="1"/>
        <v>0</v>
      </c>
    </row>
    <row r="9" spans="1:10">
      <c r="A9" s="228"/>
      <c r="B9" s="229" t="s">
        <v>2</v>
      </c>
      <c r="C9" s="555" t="s">
        <v>138</v>
      </c>
      <c r="D9" s="209">
        <f>SUM(D10:D18)</f>
        <v>0</v>
      </c>
      <c r="E9" s="275">
        <f t="shared" si="0"/>
        <v>0</v>
      </c>
      <c r="F9" s="229"/>
      <c r="G9" s="229" t="s">
        <v>2</v>
      </c>
      <c r="H9" s="229" t="s">
        <v>427</v>
      </c>
      <c r="I9" s="556"/>
      <c r="J9" s="274">
        <f t="shared" si="1"/>
        <v>0</v>
      </c>
    </row>
    <row r="10" spans="1:10">
      <c r="A10" s="228"/>
      <c r="B10" s="229"/>
      <c r="C10" s="559" t="s">
        <v>437</v>
      </c>
      <c r="D10" s="569"/>
      <c r="E10" s="568">
        <f t="shared" si="0"/>
        <v>0</v>
      </c>
      <c r="F10" s="229"/>
      <c r="G10" s="229" t="s">
        <v>2</v>
      </c>
      <c r="H10" s="229" t="s">
        <v>414</v>
      </c>
      <c r="I10" s="556"/>
      <c r="J10" s="274">
        <f t="shared" si="1"/>
        <v>0</v>
      </c>
    </row>
    <row r="11" spans="1:10">
      <c r="A11" s="228"/>
      <c r="B11" s="229"/>
      <c r="C11" s="559" t="s">
        <v>438</v>
      </c>
      <c r="D11" s="569"/>
      <c r="E11" s="568">
        <f t="shared" si="0"/>
        <v>0</v>
      </c>
      <c r="F11" s="229"/>
      <c r="G11" s="229" t="s">
        <v>2</v>
      </c>
      <c r="H11" s="229" t="s">
        <v>428</v>
      </c>
      <c r="I11" s="556"/>
      <c r="J11" s="274">
        <f t="shared" si="1"/>
        <v>0</v>
      </c>
    </row>
    <row r="12" spans="1:10">
      <c r="A12" s="228"/>
      <c r="B12" s="229"/>
      <c r="C12" s="559" t="s">
        <v>439</v>
      </c>
      <c r="D12" s="569"/>
      <c r="E12" s="568">
        <f t="shared" si="0"/>
        <v>0</v>
      </c>
      <c r="F12" s="229"/>
      <c r="G12" s="229" t="s">
        <v>2</v>
      </c>
      <c r="H12" s="229" t="s">
        <v>153</v>
      </c>
      <c r="I12" s="556"/>
      <c r="J12" s="274">
        <f t="shared" si="1"/>
        <v>0</v>
      </c>
    </row>
    <row r="13" spans="1:10">
      <c r="A13" s="228"/>
      <c r="B13" s="229"/>
      <c r="C13" s="559" t="s">
        <v>440</v>
      </c>
      <c r="D13" s="569"/>
      <c r="E13" s="568">
        <f t="shared" si="0"/>
        <v>0</v>
      </c>
      <c r="F13" s="229"/>
      <c r="G13" s="229"/>
      <c r="H13" s="229"/>
      <c r="I13" s="209"/>
      <c r="J13" s="274"/>
    </row>
    <row r="14" spans="1:10">
      <c r="A14" s="228"/>
      <c r="B14" s="229"/>
      <c r="C14" s="559" t="s">
        <v>441</v>
      </c>
      <c r="D14" s="569"/>
      <c r="E14" s="568">
        <f t="shared" si="0"/>
        <v>0</v>
      </c>
      <c r="F14" s="229"/>
      <c r="G14" s="229"/>
      <c r="H14" s="229"/>
      <c r="I14" s="209"/>
      <c r="J14" s="274"/>
    </row>
    <row r="15" spans="1:10">
      <c r="A15" s="228"/>
      <c r="B15" s="229"/>
      <c r="C15" s="559" t="s">
        <v>442</v>
      </c>
      <c r="D15" s="569"/>
      <c r="E15" s="568">
        <f t="shared" si="0"/>
        <v>0</v>
      </c>
      <c r="F15" s="229"/>
      <c r="G15" s="229"/>
      <c r="H15" s="229"/>
      <c r="I15" s="209"/>
      <c r="J15" s="274"/>
    </row>
    <row r="16" spans="1:10">
      <c r="A16" s="228"/>
      <c r="B16" s="229"/>
      <c r="C16" s="559" t="s">
        <v>443</v>
      </c>
      <c r="D16" s="569"/>
      <c r="E16" s="568">
        <f t="shared" si="0"/>
        <v>0</v>
      </c>
      <c r="F16" s="231" t="s">
        <v>63</v>
      </c>
      <c r="G16" s="231" t="s">
        <v>259</v>
      </c>
      <c r="H16" s="231"/>
      <c r="I16" s="232">
        <f>SUM(I17:I24)</f>
        <v>0</v>
      </c>
      <c r="J16" s="276">
        <f t="shared" si="1"/>
        <v>0</v>
      </c>
    </row>
    <row r="17" spans="1:10" ht="18" customHeight="1">
      <c r="A17" s="228"/>
      <c r="B17" s="229"/>
      <c r="C17" s="559" t="s">
        <v>435</v>
      </c>
      <c r="D17" s="569"/>
      <c r="E17" s="568">
        <f t="shared" si="0"/>
        <v>0</v>
      </c>
      <c r="F17" s="553"/>
      <c r="G17" s="229" t="s">
        <v>2</v>
      </c>
      <c r="H17" s="229" t="s">
        <v>429</v>
      </c>
      <c r="I17" s="557"/>
      <c r="J17" s="554">
        <f t="shared" si="1"/>
        <v>0</v>
      </c>
    </row>
    <row r="18" spans="1:10">
      <c r="A18" s="228"/>
      <c r="B18" s="229"/>
      <c r="C18" s="559" t="s">
        <v>444</v>
      </c>
      <c r="D18" s="569"/>
      <c r="E18" s="568">
        <f t="shared" si="0"/>
        <v>0</v>
      </c>
      <c r="F18" s="229"/>
      <c r="G18" s="229" t="s">
        <v>2</v>
      </c>
      <c r="H18" s="229" t="s">
        <v>256</v>
      </c>
      <c r="I18" s="556"/>
      <c r="J18" s="274">
        <f t="shared" si="1"/>
        <v>0</v>
      </c>
    </row>
    <row r="19" spans="1:10">
      <c r="A19" s="228"/>
      <c r="B19" s="229" t="s">
        <v>2</v>
      </c>
      <c r="C19" s="229" t="s">
        <v>257</v>
      </c>
      <c r="D19" s="558"/>
      <c r="E19" s="275">
        <f t="shared" si="0"/>
        <v>0</v>
      </c>
      <c r="F19" s="229"/>
      <c r="G19" s="229" t="s">
        <v>2</v>
      </c>
      <c r="H19" s="229" t="s">
        <v>419</v>
      </c>
      <c r="I19" s="556"/>
      <c r="J19" s="274">
        <f t="shared" si="1"/>
        <v>0</v>
      </c>
    </row>
    <row r="20" spans="1:10">
      <c r="A20" s="228"/>
      <c r="B20" s="229" t="s">
        <v>2</v>
      </c>
      <c r="C20" s="229" t="s">
        <v>418</v>
      </c>
      <c r="D20" s="556"/>
      <c r="E20" s="275">
        <f t="shared" si="0"/>
        <v>0</v>
      </c>
      <c r="F20" s="229"/>
      <c r="G20" s="229" t="s">
        <v>2</v>
      </c>
      <c r="H20" s="229" t="s">
        <v>421</v>
      </c>
      <c r="I20" s="556"/>
      <c r="J20" s="274">
        <f t="shared" si="1"/>
        <v>0</v>
      </c>
    </row>
    <row r="21" spans="1:10">
      <c r="A21" s="228"/>
      <c r="B21" s="229" t="s">
        <v>2</v>
      </c>
      <c r="C21" s="555" t="s">
        <v>408</v>
      </c>
      <c r="D21" s="209">
        <f>SUM(D22:D23)</f>
        <v>0</v>
      </c>
      <c r="E21" s="275">
        <f t="shared" si="0"/>
        <v>0</v>
      </c>
      <c r="F21" s="555"/>
      <c r="G21" s="229" t="s">
        <v>2</v>
      </c>
      <c r="H21" s="229" t="s">
        <v>420</v>
      </c>
      <c r="I21" s="556"/>
      <c r="J21" s="274">
        <f t="shared" si="1"/>
        <v>0</v>
      </c>
    </row>
    <row r="22" spans="1:10">
      <c r="A22" s="228"/>
      <c r="B22" s="229"/>
      <c r="C22" s="559" t="s">
        <v>445</v>
      </c>
      <c r="D22" s="567"/>
      <c r="E22" s="568">
        <f t="shared" si="0"/>
        <v>0</v>
      </c>
      <c r="F22" s="555"/>
      <c r="G22" s="229"/>
      <c r="H22" s="229"/>
      <c r="I22" s="209"/>
      <c r="J22" s="274"/>
    </row>
    <row r="23" spans="1:10">
      <c r="A23" s="228"/>
      <c r="B23" s="229"/>
      <c r="C23" s="559" t="s">
        <v>446</v>
      </c>
      <c r="D23" s="567"/>
      <c r="E23" s="568">
        <f t="shared" si="0"/>
        <v>0</v>
      </c>
      <c r="F23" s="555"/>
      <c r="G23" s="229"/>
      <c r="H23" s="229"/>
      <c r="I23" s="209"/>
      <c r="J23" s="274"/>
    </row>
    <row r="24" spans="1:10">
      <c r="A24" s="228"/>
      <c r="B24" s="229" t="s">
        <v>2</v>
      </c>
      <c r="C24" s="229" t="s">
        <v>409</v>
      </c>
      <c r="D24" s="556"/>
      <c r="E24" s="275">
        <f t="shared" si="0"/>
        <v>0</v>
      </c>
      <c r="F24" s="555"/>
      <c r="G24" s="229"/>
      <c r="H24" s="229"/>
      <c r="I24" s="209"/>
      <c r="J24" s="274"/>
    </row>
    <row r="25" spans="1:10">
      <c r="A25" s="230" t="s">
        <v>63</v>
      </c>
      <c r="B25" s="231" t="s">
        <v>262</v>
      </c>
      <c r="C25" s="231"/>
      <c r="D25" s="232">
        <f>D26+SUM(D32:D39)</f>
        <v>0</v>
      </c>
      <c r="E25" s="277">
        <f t="shared" si="0"/>
        <v>0</v>
      </c>
      <c r="F25" s="231" t="s">
        <v>63</v>
      </c>
      <c r="G25" s="231" t="s">
        <v>260</v>
      </c>
      <c r="H25" s="231"/>
      <c r="I25" s="232">
        <f>SUM(I26:I39)</f>
        <v>0</v>
      </c>
      <c r="J25" s="276">
        <f t="shared" si="1"/>
        <v>0</v>
      </c>
    </row>
    <row r="26" spans="1:10">
      <c r="A26" s="228"/>
      <c r="B26" s="229" t="s">
        <v>2</v>
      </c>
      <c r="C26" s="229" t="s">
        <v>410</v>
      </c>
      <c r="D26" s="209">
        <f>SUM(D27:D31)</f>
        <v>0</v>
      </c>
      <c r="E26" s="275">
        <f t="shared" si="0"/>
        <v>0</v>
      </c>
      <c r="F26" s="555"/>
      <c r="G26" s="229" t="s">
        <v>2</v>
      </c>
      <c r="H26" s="229" t="s">
        <v>423</v>
      </c>
      <c r="I26" s="558"/>
      <c r="J26" s="274">
        <f t="shared" si="1"/>
        <v>0</v>
      </c>
    </row>
    <row r="27" spans="1:10">
      <c r="A27" s="228"/>
      <c r="B27" s="229"/>
      <c r="C27" s="559" t="s">
        <v>140</v>
      </c>
      <c r="D27" s="567"/>
      <c r="E27" s="568">
        <f t="shared" si="0"/>
        <v>0</v>
      </c>
      <c r="F27" s="555"/>
      <c r="G27" s="229" t="s">
        <v>2</v>
      </c>
      <c r="H27" s="229" t="s">
        <v>256</v>
      </c>
      <c r="I27" s="558"/>
      <c r="J27" s="274">
        <f t="shared" si="1"/>
        <v>0</v>
      </c>
    </row>
    <row r="28" spans="1:10">
      <c r="A28" s="228"/>
      <c r="B28" s="229"/>
      <c r="C28" s="559" t="s">
        <v>317</v>
      </c>
      <c r="D28" s="567"/>
      <c r="E28" s="568">
        <f t="shared" si="0"/>
        <v>0</v>
      </c>
      <c r="F28" s="555"/>
      <c r="G28" s="229" t="s">
        <v>2</v>
      </c>
      <c r="H28" s="229" t="s">
        <v>273</v>
      </c>
      <c r="I28" s="558"/>
      <c r="J28" s="274">
        <f t="shared" si="1"/>
        <v>0</v>
      </c>
    </row>
    <row r="29" spans="1:10">
      <c r="A29" s="228"/>
      <c r="B29" s="229"/>
      <c r="C29" s="559" t="s">
        <v>239</v>
      </c>
      <c r="D29" s="567"/>
      <c r="E29" s="568">
        <f t="shared" si="0"/>
        <v>0</v>
      </c>
      <c r="F29" s="555"/>
      <c r="G29" s="229" t="s">
        <v>2</v>
      </c>
      <c r="H29" s="229" t="s">
        <v>424</v>
      </c>
      <c r="I29" s="558"/>
      <c r="J29" s="274">
        <f t="shared" si="1"/>
        <v>0</v>
      </c>
    </row>
    <row r="30" spans="1:10">
      <c r="A30" s="228"/>
      <c r="B30" s="229"/>
      <c r="C30" s="559" t="s">
        <v>50</v>
      </c>
      <c r="D30" s="567"/>
      <c r="E30" s="568">
        <f t="shared" si="0"/>
        <v>0</v>
      </c>
      <c r="F30" s="555"/>
      <c r="G30" s="229" t="s">
        <v>2</v>
      </c>
      <c r="H30" s="229" t="s">
        <v>430</v>
      </c>
      <c r="I30" s="558"/>
      <c r="J30" s="274">
        <f t="shared" si="1"/>
        <v>0</v>
      </c>
    </row>
    <row r="31" spans="1:10">
      <c r="A31" s="228"/>
      <c r="B31" s="229"/>
      <c r="C31" s="559" t="s">
        <v>51</v>
      </c>
      <c r="D31" s="567"/>
      <c r="E31" s="568">
        <f t="shared" si="0"/>
        <v>0</v>
      </c>
      <c r="F31" s="555"/>
      <c r="G31" s="229" t="s">
        <v>2</v>
      </c>
      <c r="H31" s="229" t="s">
        <v>55</v>
      </c>
      <c r="I31" s="558"/>
      <c r="J31" s="274">
        <f t="shared" si="1"/>
        <v>0</v>
      </c>
    </row>
    <row r="32" spans="1:10">
      <c r="A32" s="228"/>
      <c r="B32" s="229" t="s">
        <v>2</v>
      </c>
      <c r="C32" s="229" t="s">
        <v>415</v>
      </c>
      <c r="D32" s="556"/>
      <c r="E32" s="275">
        <f t="shared" si="0"/>
        <v>0</v>
      </c>
      <c r="F32" s="229"/>
      <c r="G32" s="229" t="s">
        <v>2</v>
      </c>
      <c r="H32" s="605" t="s">
        <v>249</v>
      </c>
      <c r="I32" s="609"/>
      <c r="J32" s="274">
        <f t="shared" si="1"/>
        <v>0</v>
      </c>
    </row>
    <row r="33" spans="1:10">
      <c r="A33" s="228"/>
      <c r="B33" s="229" t="s">
        <v>2</v>
      </c>
      <c r="C33" s="229" t="s">
        <v>416</v>
      </c>
      <c r="D33" s="556"/>
      <c r="E33" s="275">
        <f t="shared" si="0"/>
        <v>0</v>
      </c>
      <c r="F33" s="229"/>
      <c r="G33" s="229" t="s">
        <v>2</v>
      </c>
      <c r="H33" s="605" t="s">
        <v>250</v>
      </c>
      <c r="I33" s="609"/>
      <c r="J33" s="274">
        <f t="shared" si="1"/>
        <v>0</v>
      </c>
    </row>
    <row r="34" spans="1:10">
      <c r="A34" s="228"/>
      <c r="B34" s="229" t="s">
        <v>2</v>
      </c>
      <c r="C34" s="229" t="s">
        <v>240</v>
      </c>
      <c r="D34" s="556"/>
      <c r="E34" s="275">
        <f t="shared" si="0"/>
        <v>0</v>
      </c>
      <c r="F34" s="229"/>
      <c r="G34" s="229" t="s">
        <v>2</v>
      </c>
      <c r="H34" s="605" t="s">
        <v>462</v>
      </c>
      <c r="I34" s="609"/>
      <c r="J34" s="274">
        <f t="shared" si="1"/>
        <v>0</v>
      </c>
    </row>
    <row r="35" spans="1:10">
      <c r="A35" s="228"/>
      <c r="B35" s="229" t="s">
        <v>2</v>
      </c>
      <c r="C35" s="229" t="s">
        <v>417</v>
      </c>
      <c r="D35" s="556"/>
      <c r="E35" s="275">
        <f t="shared" si="0"/>
        <v>0</v>
      </c>
      <c r="F35" s="229"/>
      <c r="G35" s="229" t="s">
        <v>2</v>
      </c>
      <c r="H35" s="605" t="s">
        <v>56</v>
      </c>
      <c r="I35" s="609"/>
      <c r="J35" s="274">
        <f t="shared" si="1"/>
        <v>0</v>
      </c>
    </row>
    <row r="36" spans="1:10">
      <c r="A36" s="228"/>
      <c r="B36" s="229" t="s">
        <v>2</v>
      </c>
      <c r="C36" s="229" t="s">
        <v>422</v>
      </c>
      <c r="D36" s="556"/>
      <c r="E36" s="275">
        <f t="shared" si="0"/>
        <v>0</v>
      </c>
      <c r="F36" s="229"/>
      <c r="G36" s="229" t="s">
        <v>2</v>
      </c>
      <c r="H36" s="229" t="s">
        <v>172</v>
      </c>
      <c r="I36" s="558"/>
      <c r="J36" s="274">
        <f t="shared" si="1"/>
        <v>0</v>
      </c>
    </row>
    <row r="37" spans="1:10">
      <c r="A37" s="228"/>
      <c r="B37" s="229" t="s">
        <v>2</v>
      </c>
      <c r="C37" s="229" t="s">
        <v>411</v>
      </c>
      <c r="D37" s="556"/>
      <c r="E37" s="275">
        <f t="shared" si="0"/>
        <v>0</v>
      </c>
      <c r="F37" s="229"/>
      <c r="G37" s="606"/>
      <c r="H37" s="606"/>
      <c r="I37" s="607"/>
      <c r="J37" s="608"/>
    </row>
    <row r="38" spans="1:10">
      <c r="A38" s="228"/>
      <c r="B38" s="229" t="s">
        <v>2</v>
      </c>
      <c r="C38" s="229" t="s">
        <v>412</v>
      </c>
      <c r="D38" s="556"/>
      <c r="E38" s="275">
        <f t="shared" si="0"/>
        <v>0</v>
      </c>
      <c r="F38" s="229"/>
      <c r="G38" s="606"/>
      <c r="H38" s="606"/>
      <c r="I38" s="607"/>
      <c r="J38" s="608"/>
    </row>
    <row r="39" spans="1:10" ht="18.75" thickBot="1">
      <c r="A39" s="546"/>
      <c r="B39" s="547" t="s">
        <v>2</v>
      </c>
      <c r="C39" s="548" t="s">
        <v>413</v>
      </c>
      <c r="D39" s="565"/>
      <c r="E39" s="566">
        <f t="shared" si="0"/>
        <v>0</v>
      </c>
      <c r="F39" s="229"/>
      <c r="G39" s="229"/>
      <c r="H39" s="229"/>
      <c r="I39" s="598"/>
      <c r="J39" s="274"/>
    </row>
    <row r="40" spans="1:10" ht="18.75" thickBot="1">
      <c r="A40" s="938" t="s">
        <v>70</v>
      </c>
      <c r="B40" s="939"/>
      <c r="C40" s="940"/>
      <c r="D40" s="233">
        <f>D3+D25</f>
        <v>0</v>
      </c>
      <c r="E40" s="278">
        <f t="shared" si="0"/>
        <v>0</v>
      </c>
      <c r="F40" s="933" t="s">
        <v>297</v>
      </c>
      <c r="G40" s="933"/>
      <c r="H40" s="933"/>
      <c r="I40" s="222">
        <f>I3+I16+I25</f>
        <v>0</v>
      </c>
      <c r="J40" s="280">
        <f t="shared" si="1"/>
        <v>0</v>
      </c>
    </row>
    <row r="42" spans="1:10">
      <c r="A42" s="606"/>
      <c r="B42" s="606"/>
      <c r="C42" s="606"/>
      <c r="D42" s="606"/>
      <c r="E42" s="606"/>
      <c r="F42" s="606"/>
      <c r="G42" s="606"/>
      <c r="H42" s="606"/>
      <c r="I42" s="606"/>
      <c r="J42" s="606"/>
    </row>
  </sheetData>
  <sheetProtection formatColumns="0"/>
  <mergeCells count="4">
    <mergeCell ref="F40:H40"/>
    <mergeCell ref="A2:J2"/>
    <mergeCell ref="A1:J1"/>
    <mergeCell ref="A40:C40"/>
  </mergeCells>
  <phoneticPr fontId="47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70" orientation="landscape" verticalDpi="1200" r:id="rId1"/>
  <headerFooter>
    <oddHeader>&amp;C&amp;14&amp;U&amp;A</oddHead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3:P375"/>
  <sheetViews>
    <sheetView view="pageLayout" topLeftCell="A202" zoomScaleNormal="100" workbookViewId="0">
      <selection activeCell="C225" sqref="C225"/>
    </sheetView>
  </sheetViews>
  <sheetFormatPr baseColWidth="10" defaultColWidth="0" defaultRowHeight="15.75"/>
  <cols>
    <col min="1" max="1" width="11" customWidth="1"/>
    <col min="2" max="2" width="38.75" bestFit="1" customWidth="1"/>
    <col min="3" max="8" width="11" customWidth="1"/>
    <col min="9" max="9" width="24.625" hidden="1" customWidth="1"/>
    <col min="10" max="10" width="14.5" hidden="1" customWidth="1"/>
    <col min="11" max="11" width="12.25" hidden="1" customWidth="1"/>
    <col min="12" max="12" width="15" hidden="1" customWidth="1"/>
  </cols>
  <sheetData>
    <row r="3" spans="2:16" ht="17.25" customHeight="1"/>
    <row r="4" spans="2:16" ht="15.75" customHeight="1"/>
    <row r="5" spans="2:16" ht="15.75" customHeight="1">
      <c r="N5" s="678"/>
      <c r="O5" s="678"/>
      <c r="P5" s="678"/>
    </row>
    <row r="6" spans="2:16" ht="16.5">
      <c r="N6" s="678"/>
      <c r="O6" s="678"/>
      <c r="P6" s="678"/>
    </row>
    <row r="7" spans="2:16" ht="30.75" customHeight="1">
      <c r="N7" s="678"/>
      <c r="O7" s="678"/>
      <c r="P7" s="678"/>
    </row>
    <row r="8" spans="2:16" ht="16.5">
      <c r="N8" s="678"/>
      <c r="O8" s="678"/>
      <c r="P8" s="678"/>
    </row>
    <row r="9" spans="2:16" ht="15.75" customHeight="1">
      <c r="N9" s="678"/>
      <c r="O9" s="678"/>
      <c r="P9" s="678"/>
    </row>
    <row r="10" spans="2:16" ht="16.5">
      <c r="N10" s="678"/>
      <c r="O10" s="678"/>
      <c r="P10" s="678"/>
    </row>
    <row r="11" spans="2:16" ht="16.5">
      <c r="N11" s="678"/>
      <c r="O11" s="678"/>
      <c r="P11" s="678"/>
    </row>
    <row r="12" spans="2:16" ht="16.5">
      <c r="N12" s="678"/>
      <c r="O12" s="678"/>
      <c r="P12" s="678"/>
    </row>
    <row r="13" spans="2:16" ht="16.5">
      <c r="N13" s="678"/>
      <c r="O13" s="678"/>
      <c r="P13" s="678"/>
    </row>
    <row r="14" spans="2:16" ht="16.5">
      <c r="N14" s="678"/>
      <c r="O14" s="678"/>
      <c r="P14" s="678"/>
    </row>
    <row r="15" spans="2:16" ht="16.5">
      <c r="B15" s="1095" t="s">
        <v>474</v>
      </c>
      <c r="C15" s="1096"/>
      <c r="D15" s="1096"/>
      <c r="E15" s="1096"/>
      <c r="F15" s="1096"/>
      <c r="G15" s="1096"/>
      <c r="N15" s="678"/>
      <c r="O15" s="678"/>
      <c r="P15" s="678"/>
    </row>
    <row r="16" spans="2:16" ht="16.5">
      <c r="N16" s="678"/>
      <c r="O16" s="678"/>
      <c r="P16" s="678"/>
    </row>
    <row r="17" spans="2:16" ht="18.75">
      <c r="B17" s="700">
        <f>Inicio!$D$15</f>
        <v>0</v>
      </c>
      <c r="N17" s="678"/>
      <c r="O17" s="678"/>
      <c r="P17" s="678"/>
    </row>
    <row r="18" spans="2:16" ht="16.5">
      <c r="N18" s="678"/>
      <c r="O18" s="678"/>
      <c r="P18" s="678"/>
    </row>
    <row r="19" spans="2:16" ht="15.75" customHeight="1">
      <c r="N19" s="678"/>
      <c r="O19" s="678"/>
      <c r="P19" s="678"/>
    </row>
    <row r="20" spans="2:16" ht="16.5">
      <c r="N20" s="678"/>
      <c r="O20" s="678"/>
      <c r="P20" s="678"/>
    </row>
    <row r="21" spans="2:16" ht="16.5">
      <c r="N21" s="678"/>
      <c r="O21" s="678"/>
      <c r="P21" s="678"/>
    </row>
    <row r="22" spans="2:16" ht="16.5">
      <c r="N22" s="678"/>
      <c r="O22" s="678"/>
      <c r="P22" s="678"/>
    </row>
    <row r="23" spans="2:16" ht="16.5">
      <c r="N23" s="678"/>
      <c r="O23" s="678"/>
      <c r="P23" s="678"/>
    </row>
    <row r="24" spans="2:16" ht="17.25" customHeight="1">
      <c r="N24" s="678"/>
      <c r="O24" s="678"/>
      <c r="P24" s="678"/>
    </row>
    <row r="31" spans="2:16" ht="16.5">
      <c r="B31" s="677" t="str">
        <f>Inicio!B15</f>
        <v>Nombre de la empresa/proyecto</v>
      </c>
      <c r="C31" s="678">
        <f>Inicio!D15</f>
        <v>0</v>
      </c>
    </row>
    <row r="32" spans="2:16" ht="16.5">
      <c r="B32" s="677" t="str">
        <f>Inicio!B16</f>
        <v>Domicilio</v>
      </c>
      <c r="C32" s="678">
        <f>Inicio!D16</f>
        <v>0</v>
      </c>
    </row>
    <row r="33" spans="2:4" ht="16.5">
      <c r="B33" s="677" t="str">
        <f>Inicio!B17</f>
        <v>Localidad</v>
      </c>
      <c r="C33" s="678">
        <f>Inicio!D17</f>
        <v>0</v>
      </c>
    </row>
    <row r="39" spans="2:4">
      <c r="B39" s="682" t="str">
        <f>Inicio!B21</f>
        <v>I.V.A. soportado en las inversiones</v>
      </c>
      <c r="C39" s="682"/>
      <c r="D39" s="675">
        <f>Inicio!D21</f>
        <v>0.21</v>
      </c>
    </row>
    <row r="40" spans="2:4">
      <c r="B40" s="682" t="str">
        <f>Inicio!B22</f>
        <v>I.V.A. soportado medio en las compras</v>
      </c>
      <c r="C40" s="682"/>
      <c r="D40" s="675">
        <f>Inicio!D22</f>
        <v>0.21</v>
      </c>
    </row>
    <row r="41" spans="2:4">
      <c r="B41" s="682" t="str">
        <f>Inicio!B23</f>
        <v>I.V.A. soportado medio en los gastos de estructura</v>
      </c>
      <c r="C41" s="682"/>
      <c r="D41" s="675">
        <f>Inicio!D23</f>
        <v>0.21</v>
      </c>
    </row>
    <row r="42" spans="2:4">
      <c r="B42" s="680"/>
      <c r="C42" s="680"/>
      <c r="D42" s="679"/>
    </row>
    <row r="43" spans="2:4">
      <c r="B43" s="682" t="str">
        <f>Inicio!B25</f>
        <v>I.V.A. repercutido medio en las ventas e ingresos</v>
      </c>
      <c r="C43" s="682"/>
      <c r="D43" s="675">
        <f>Inicio!D25</f>
        <v>0.21</v>
      </c>
    </row>
    <row r="44" spans="2:4">
      <c r="B44" s="680"/>
      <c r="C44" s="680"/>
      <c r="D44" s="679"/>
    </row>
    <row r="45" spans="2:4">
      <c r="B45" s="682" t="str">
        <f>Inicio!B27</f>
        <v>Importe medio cotización S.S. autónomos</v>
      </c>
      <c r="C45" s="682"/>
      <c r="D45" s="676">
        <f>Inicio!D27</f>
        <v>0.3</v>
      </c>
    </row>
    <row r="46" spans="2:4">
      <c r="B46" s="682" t="str">
        <f>Inicio!B28</f>
        <v>Tipo medio cotización S.S. trabajadores</v>
      </c>
      <c r="C46" s="682"/>
      <c r="D46" s="676">
        <f>Inicio!D28</f>
        <v>0.33</v>
      </c>
    </row>
    <row r="47" spans="2:4">
      <c r="B47" s="680"/>
      <c r="C47" s="680"/>
      <c r="D47" s="680"/>
    </row>
    <row r="48" spans="2:4">
      <c r="B48" s="682" t="str">
        <f>Inicio!B30</f>
        <v>Tipo impositivo medio estimado</v>
      </c>
      <c r="C48" s="682"/>
      <c r="D48" s="675">
        <f>Inicio!D30</f>
        <v>0.25</v>
      </c>
    </row>
    <row r="49" spans="2:4" ht="18">
      <c r="B49" s="682" t="str">
        <f>Inicio!B31</f>
        <v>Tipo retención I.R.P.F. medio estimado</v>
      </c>
      <c r="C49" s="683"/>
      <c r="D49" s="675">
        <f>Inicio!D31</f>
        <v>0.1</v>
      </c>
    </row>
    <row r="50" spans="2:4" ht="18">
      <c r="B50" s="680"/>
      <c r="C50" s="681"/>
      <c r="D50" s="497">
        <f>Inicio!D32</f>
        <v>0</v>
      </c>
    </row>
    <row r="51" spans="2:4" ht="18">
      <c r="B51" s="682" t="str">
        <f>Inicio!B33</f>
        <v>Dividendos a repartir (%)</v>
      </c>
      <c r="C51" s="683"/>
      <c r="D51" s="675">
        <f>Inicio!D33</f>
        <v>0</v>
      </c>
    </row>
    <row r="85" spans="2:2" ht="18">
      <c r="B85" s="694"/>
    </row>
    <row r="143" spans="2:2" ht="18">
      <c r="B143" s="694"/>
    </row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</sheetData>
  <mergeCells count="1">
    <mergeCell ref="B15:G15"/>
  </mergeCells>
  <phoneticPr fontId="47" type="noConversion"/>
  <pageMargins left="0.75" right="0.75" top="1" bottom="1" header="0" footer="0"/>
  <pageSetup paperSize="9" orientation="landscape" r:id="rId1"/>
  <headerFooter alignWithMargins="0">
    <oddHeader xml:space="preserve">&amp;C
</oddHeader>
    <oddFooter xml:space="preserve">&amp;R&amp;"Trebuchet MS,Negrita"&amp;9&amp;K03+055Análisis Económico - Financiero&amp;"Trebuchet MS,Normal" - Página  &amp;P   </oddFooter>
  </headerFooter>
  <rowBreaks count="1" manualBreakCount="1">
    <brk id="26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7588" r:id="rId4" name="Group Box 4">
              <controlPr defaultSize="0" autoFill="0" autoPict="0">
                <anchor moveWithCells="1">
                  <from>
                    <xdr:col>0</xdr:col>
                    <xdr:colOff>714375</xdr:colOff>
                    <xdr:row>36</xdr:row>
                    <xdr:rowOff>114300</xdr:rowOff>
                  </from>
                  <to>
                    <xdr:col>4</xdr:col>
                    <xdr:colOff>171450</xdr:colOff>
                    <xdr:row>51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8263" r:id="rId5" name="Button 679">
              <controlPr defaultSize="0" print="0" autoFill="0" autoPict="0" macro="[0]!Inicio">
                <anchor moveWithCells="1" sizeWithCells="1">
                  <from>
                    <xdr:col>1</xdr:col>
                    <xdr:colOff>38100</xdr:colOff>
                    <xdr:row>2</xdr:row>
                    <xdr:rowOff>9525</xdr:rowOff>
                  </from>
                  <to>
                    <xdr:col>1</xdr:col>
                    <xdr:colOff>1228725</xdr:colOff>
                    <xdr:row>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7586" r:id="rId6" name="Group Box 2">
              <controlPr defaultSize="0" autoFill="0" autoPict="0">
                <anchor moveWithCells="1">
                  <from>
                    <xdr:col>0</xdr:col>
                    <xdr:colOff>638175</xdr:colOff>
                    <xdr:row>29</xdr:row>
                    <xdr:rowOff>142875</xdr:rowOff>
                  </from>
                  <to>
                    <xdr:col>6</xdr:col>
                    <xdr:colOff>676275</xdr:colOff>
                    <xdr:row>34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8:X57"/>
  <sheetViews>
    <sheetView topLeftCell="A22" workbookViewId="0">
      <selection activeCell="J37" sqref="J37"/>
    </sheetView>
  </sheetViews>
  <sheetFormatPr baseColWidth="10" defaultRowHeight="15.75"/>
  <cols>
    <col min="2" max="2" width="2.375" customWidth="1"/>
    <col min="3" max="3" width="2.75" customWidth="1"/>
    <col min="4" max="4" width="20.375" customWidth="1"/>
    <col min="5" max="5" width="2.25" customWidth="1"/>
    <col min="9" max="9" width="11.625" customWidth="1"/>
  </cols>
  <sheetData>
    <row r="8" spans="2:24" ht="17.25" customHeight="1">
      <c r="B8" s="684" t="str">
        <f>Inversiones!A2</f>
        <v>PRESUPUESTOS DE INVERSIÓN</v>
      </c>
      <c r="C8" s="684"/>
      <c r="D8" s="684"/>
      <c r="E8" s="684"/>
      <c r="F8" s="684"/>
      <c r="G8" s="684"/>
      <c r="H8" s="684"/>
      <c r="I8" s="684"/>
      <c r="J8" s="684"/>
      <c r="K8" s="684"/>
      <c r="L8" s="684"/>
      <c r="M8" s="684"/>
      <c r="N8" s="684"/>
      <c r="O8" s="684"/>
      <c r="P8" s="684"/>
      <c r="Q8" s="684"/>
      <c r="R8" s="684"/>
      <c r="S8" s="684"/>
      <c r="T8" s="684"/>
      <c r="U8" s="684"/>
      <c r="V8" s="684"/>
      <c r="W8" s="684"/>
      <c r="X8" s="684"/>
    </row>
    <row r="9" spans="2:24" ht="15.75" customHeight="1">
      <c r="B9" s="685"/>
      <c r="C9" s="685"/>
      <c r="D9" s="685"/>
      <c r="E9" s="685"/>
      <c r="F9" s="701" t="str">
        <f>Inversiones!E3</f>
        <v>INVERSIONES INICIALES</v>
      </c>
      <c r="G9" s="701"/>
      <c r="H9" s="701"/>
      <c r="I9" s="701"/>
      <c r="J9" s="684" t="str">
        <f>Inversiones!I3</f>
        <v>AÑO 1</v>
      </c>
      <c r="K9" s="684"/>
      <c r="L9" s="684"/>
      <c r="M9" s="684" t="str">
        <f>Inversiones!L3</f>
        <v>AÑO 2</v>
      </c>
      <c r="N9" s="684"/>
      <c r="O9" s="684"/>
      <c r="P9" s="684" t="str">
        <f>Inversiones!O3</f>
        <v>AÑO 3</v>
      </c>
      <c r="Q9" s="684"/>
      <c r="R9" s="684"/>
      <c r="S9" s="684" t="str">
        <f>Inversiones!R3</f>
        <v>AÑO 4</v>
      </c>
      <c r="T9" s="684"/>
      <c r="U9" s="684"/>
      <c r="V9" s="684" t="str">
        <f>Inversiones!U3</f>
        <v>AÑO 5</v>
      </c>
      <c r="W9" s="684"/>
      <c r="X9" s="684"/>
    </row>
    <row r="10" spans="2:24" ht="15.75" customHeight="1">
      <c r="B10" s="686"/>
      <c r="C10" s="686"/>
      <c r="D10" s="686"/>
      <c r="E10" s="686"/>
      <c r="F10" s="701" t="str">
        <f>Inversiones!E4</f>
        <v>EMPRESAS EXISTENTES</v>
      </c>
      <c r="G10" s="701"/>
      <c r="H10" s="701">
        <f>Inversiones!G4</f>
        <v>0</v>
      </c>
      <c r="I10" s="701"/>
      <c r="J10" s="684"/>
      <c r="K10" s="684"/>
      <c r="L10" s="684"/>
      <c r="M10" s="684"/>
      <c r="N10" s="684"/>
      <c r="O10" s="684"/>
      <c r="P10" s="684"/>
      <c r="Q10" s="684"/>
      <c r="R10" s="684"/>
      <c r="S10" s="684"/>
      <c r="T10" s="684"/>
      <c r="U10" s="684"/>
      <c r="V10" s="684"/>
      <c r="W10" s="684"/>
      <c r="X10" s="684"/>
    </row>
    <row r="11" spans="2:24" ht="24.75" customHeight="1">
      <c r="B11" s="1097" t="str">
        <f>Inversiones!A5</f>
        <v>PARTIDAS</v>
      </c>
      <c r="C11" s="1098"/>
      <c r="D11" s="1098"/>
      <c r="E11" s="1099"/>
      <c r="F11" s="696" t="str">
        <f>Inversiones!E5</f>
        <v>IMPORTE INVERSIÓN</v>
      </c>
      <c r="G11" s="697" t="str">
        <f>Inversiones!F5</f>
        <v>RESTO VIDA ÚTIL</v>
      </c>
      <c r="H11" s="696" t="str">
        <f>Inversiones!G5</f>
        <v>IMPORTE INVERSIÓN</v>
      </c>
      <c r="I11" s="697" t="str">
        <f>Inversiones!H5</f>
        <v>VIDA ÚTIL</v>
      </c>
      <c r="J11" s="696" t="str">
        <f>Inversiones!I5</f>
        <v>IMPORTE INVERSIÓN</v>
      </c>
      <c r="K11" s="697" t="str">
        <f>Inversiones!J5</f>
        <v>VIDA ÚTIL</v>
      </c>
      <c r="L11" s="698" t="str">
        <f>Inversiones!K5</f>
        <v>CUOTA AMORT.</v>
      </c>
      <c r="M11" s="696" t="str">
        <f>Inversiones!L5</f>
        <v>IMPORTE INVERSIÓN</v>
      </c>
      <c r="N11" s="697" t="str">
        <f>Inversiones!M5</f>
        <v>VIDA ÚTIL</v>
      </c>
      <c r="O11" s="698" t="str">
        <f>Inversiones!N5</f>
        <v>CUOTA AMORT.</v>
      </c>
      <c r="P11" s="696" t="str">
        <f>Inversiones!O5</f>
        <v>IMPORTE INVERSIÓN</v>
      </c>
      <c r="Q11" s="697" t="str">
        <f>Inversiones!P5</f>
        <v>VIDA ÚTIL</v>
      </c>
      <c r="R11" s="698" t="str">
        <f>Inversiones!Q5</f>
        <v>CUOTA AMORT.</v>
      </c>
      <c r="S11" s="696" t="str">
        <f>Inversiones!R5</f>
        <v>IMPORTE INVERSIÓN</v>
      </c>
      <c r="T11" s="697" t="str">
        <f>Inversiones!S5</f>
        <v>VIDA ÚTIL</v>
      </c>
      <c r="U11" s="698" t="str">
        <f>Inversiones!T5</f>
        <v>CUOTA AMORT.</v>
      </c>
      <c r="V11" s="696" t="str">
        <f>Inversiones!U5</f>
        <v>IMPORTE INVERSIÓN</v>
      </c>
      <c r="W11" s="697" t="str">
        <f>Inversiones!V5</f>
        <v>VIDA ÚTIL</v>
      </c>
      <c r="X11" s="699" t="str">
        <f>Inversiones!W5</f>
        <v>CUOTA AMORT.</v>
      </c>
    </row>
    <row r="12" spans="2:24" ht="17.25" customHeight="1">
      <c r="B12" s="1100" t="str">
        <f>Inversiones!A6</f>
        <v xml:space="preserve"> *</v>
      </c>
      <c r="C12" s="1101"/>
      <c r="D12" s="1101"/>
      <c r="E12" s="1102"/>
      <c r="F12" s="571">
        <f>Inversiones!E6</f>
        <v>0</v>
      </c>
      <c r="G12" s="574">
        <f>Inversiones!F6</f>
        <v>0</v>
      </c>
      <c r="H12" s="571">
        <f>Inversiones!G6</f>
        <v>0</v>
      </c>
      <c r="I12" s="574">
        <f>Inversiones!H6</f>
        <v>0</v>
      </c>
      <c r="J12" s="571">
        <f>Inversiones!I6</f>
        <v>0</v>
      </c>
      <c r="K12" s="574">
        <f>Inversiones!J6</f>
        <v>0</v>
      </c>
      <c r="L12" s="575">
        <f>Inversiones!K6</f>
        <v>0</v>
      </c>
      <c r="M12" s="571">
        <f>Inversiones!L6</f>
        <v>0</v>
      </c>
      <c r="N12" s="576">
        <f>Inversiones!M6</f>
        <v>0</v>
      </c>
      <c r="O12" s="575">
        <f>Inversiones!N6</f>
        <v>0</v>
      </c>
      <c r="P12" s="571">
        <f>Inversiones!O6</f>
        <v>0</v>
      </c>
      <c r="Q12" s="576">
        <f>Inversiones!P6</f>
        <v>0</v>
      </c>
      <c r="R12" s="575">
        <f>Inversiones!Q6</f>
        <v>0</v>
      </c>
      <c r="S12" s="571">
        <f>Inversiones!R6</f>
        <v>0</v>
      </c>
      <c r="T12" s="576">
        <f>Inversiones!S6</f>
        <v>0</v>
      </c>
      <c r="U12" s="575">
        <f>Inversiones!T6</f>
        <v>0</v>
      </c>
      <c r="V12" s="571">
        <f>Inversiones!U6</f>
        <v>0</v>
      </c>
      <c r="W12" s="576">
        <f>Inversiones!V6</f>
        <v>0</v>
      </c>
      <c r="X12" s="577">
        <f>Inversiones!W6</f>
        <v>0</v>
      </c>
    </row>
    <row r="13" spans="2:24" ht="17.25" customHeight="1">
      <c r="B13" s="690"/>
      <c r="C13" s="690" t="str">
        <f>Inversiones!B7</f>
        <v xml:space="preserve"> -</v>
      </c>
      <c r="D13" s="690" t="str">
        <f>Inversiones!C7</f>
        <v>Aplicaciones informáticas</v>
      </c>
      <c r="E13" s="690"/>
      <c r="F13" s="572">
        <f>Inversiones!E7</f>
        <v>0</v>
      </c>
      <c r="G13" s="663">
        <f>Inversiones!F7</f>
        <v>3</v>
      </c>
      <c r="H13" s="579">
        <f>Inversiones!G7</f>
        <v>0</v>
      </c>
      <c r="I13" s="663">
        <f>Inversiones!H7</f>
        <v>3</v>
      </c>
      <c r="J13" s="579">
        <f>Inversiones!I7</f>
        <v>0</v>
      </c>
      <c r="K13" s="663">
        <f>Inversiones!J7</f>
        <v>3</v>
      </c>
      <c r="L13" s="578">
        <f>Inversiones!K7</f>
        <v>0</v>
      </c>
      <c r="M13" s="579">
        <f>Inversiones!L7</f>
        <v>0</v>
      </c>
      <c r="N13" s="663">
        <f>Inversiones!M7</f>
        <v>3</v>
      </c>
      <c r="O13" s="578">
        <f>Inversiones!N7</f>
        <v>0</v>
      </c>
      <c r="P13" s="579">
        <f>Inversiones!O7</f>
        <v>0</v>
      </c>
      <c r="Q13" s="663">
        <f>Inversiones!P7</f>
        <v>3</v>
      </c>
      <c r="R13" s="578">
        <f>Inversiones!Q7</f>
        <v>0</v>
      </c>
      <c r="S13" s="579">
        <f>Inversiones!R7</f>
        <v>0</v>
      </c>
      <c r="T13" s="663">
        <f>Inversiones!S7</f>
        <v>3</v>
      </c>
      <c r="U13" s="578">
        <f>Inversiones!T7</f>
        <v>0</v>
      </c>
      <c r="V13" s="579">
        <f>Inversiones!U7</f>
        <v>0</v>
      </c>
      <c r="W13" s="663">
        <f>Inversiones!V7</f>
        <v>3</v>
      </c>
      <c r="X13" s="580">
        <f>Inversiones!W7</f>
        <v>0</v>
      </c>
    </row>
    <row r="14" spans="2:24" ht="29.25" customHeight="1">
      <c r="B14" s="690"/>
      <c r="C14" s="690" t="str">
        <f>Inversiones!B8</f>
        <v xml:space="preserve"> -</v>
      </c>
      <c r="D14" s="690" t="str">
        <f>Inversiones!C8</f>
        <v>Inmovilizaciones realizadas por la propia empresa</v>
      </c>
      <c r="E14" s="690"/>
      <c r="F14" s="572">
        <f>Inversiones!E8</f>
        <v>0</v>
      </c>
      <c r="G14" s="663">
        <f>Inversiones!F8</f>
        <v>5</v>
      </c>
      <c r="H14" s="640">
        <f>Inversiones!G8</f>
        <v>0</v>
      </c>
      <c r="I14" s="663">
        <f>Inversiones!H8</f>
        <v>5</v>
      </c>
      <c r="J14" s="640">
        <f>Inversiones!I8</f>
        <v>0</v>
      </c>
      <c r="K14" s="663">
        <f>Inversiones!J8</f>
        <v>5</v>
      </c>
      <c r="L14" s="578">
        <f>Inversiones!K8</f>
        <v>0</v>
      </c>
      <c r="M14" s="640">
        <f>Inversiones!L8</f>
        <v>0</v>
      </c>
      <c r="N14" s="663">
        <f>Inversiones!M8</f>
        <v>5</v>
      </c>
      <c r="O14" s="578">
        <f>Inversiones!N8</f>
        <v>0</v>
      </c>
      <c r="P14" s="640">
        <f>Inversiones!O8</f>
        <v>0</v>
      </c>
      <c r="Q14" s="663">
        <f>Inversiones!P8</f>
        <v>5</v>
      </c>
      <c r="R14" s="578">
        <f>Inversiones!Q8</f>
        <v>0</v>
      </c>
      <c r="S14" s="640">
        <f>Inversiones!R8</f>
        <v>0</v>
      </c>
      <c r="T14" s="663">
        <f>Inversiones!S8</f>
        <v>5</v>
      </c>
      <c r="U14" s="578">
        <f>Inversiones!T8</f>
        <v>0</v>
      </c>
      <c r="V14" s="640">
        <f>Inversiones!U8</f>
        <v>0</v>
      </c>
      <c r="W14" s="663">
        <f>Inversiones!V8</f>
        <v>5</v>
      </c>
      <c r="X14" s="580">
        <f>Inversiones!W8</f>
        <v>0</v>
      </c>
    </row>
    <row r="15" spans="2:24" ht="17.25" customHeight="1">
      <c r="B15" s="691"/>
      <c r="C15" s="691" t="str">
        <f>Inversiones!B9</f>
        <v xml:space="preserve"> -</v>
      </c>
      <c r="D15" s="691" t="str">
        <f>Inversiones!C9</f>
        <v>Otras inversiones intangibles</v>
      </c>
      <c r="E15" s="691"/>
      <c r="F15" s="572">
        <f>Inversiones!E9</f>
        <v>0</v>
      </c>
      <c r="G15" s="663">
        <f>Inversiones!F9</f>
        <v>5</v>
      </c>
      <c r="H15" s="579">
        <f>Inversiones!G9</f>
        <v>0</v>
      </c>
      <c r="I15" s="663">
        <f>Inversiones!H9</f>
        <v>5</v>
      </c>
      <c r="J15" s="579">
        <f>Inversiones!I9</f>
        <v>0</v>
      </c>
      <c r="K15" s="663">
        <f>Inversiones!J9</f>
        <v>5</v>
      </c>
      <c r="L15" s="578">
        <f>Inversiones!K9</f>
        <v>0</v>
      </c>
      <c r="M15" s="579">
        <f>Inversiones!L9</f>
        <v>0</v>
      </c>
      <c r="N15" s="663">
        <f>Inversiones!M9</f>
        <v>5</v>
      </c>
      <c r="O15" s="578">
        <f>Inversiones!N9</f>
        <v>0</v>
      </c>
      <c r="P15" s="579">
        <f>Inversiones!O9</f>
        <v>0</v>
      </c>
      <c r="Q15" s="663">
        <f>Inversiones!P9</f>
        <v>5</v>
      </c>
      <c r="R15" s="578">
        <f>Inversiones!Q9</f>
        <v>0</v>
      </c>
      <c r="S15" s="579">
        <f>Inversiones!R9</f>
        <v>0</v>
      </c>
      <c r="T15" s="663">
        <f>Inversiones!S9</f>
        <v>5</v>
      </c>
      <c r="U15" s="578">
        <f>Inversiones!T9</f>
        <v>0</v>
      </c>
      <c r="V15" s="579">
        <f>Inversiones!U9</f>
        <v>0</v>
      </c>
      <c r="W15" s="663">
        <f>Inversiones!V9</f>
        <v>5</v>
      </c>
      <c r="X15" s="580">
        <f>Inversiones!W9</f>
        <v>0</v>
      </c>
    </row>
    <row r="16" spans="2:24" ht="17.25" customHeight="1">
      <c r="B16" s="690" t="str">
        <f>Inversiones!A10</f>
        <v xml:space="preserve"> *</v>
      </c>
      <c r="C16" s="690"/>
      <c r="D16" s="690" t="str">
        <f>Inversiones!B10</f>
        <v>Material</v>
      </c>
      <c r="E16" s="690"/>
      <c r="F16" s="573">
        <f>Inversiones!E10</f>
        <v>0</v>
      </c>
      <c r="G16" s="581">
        <f>Inversiones!F10</f>
        <v>0</v>
      </c>
      <c r="H16" s="573">
        <f>Inversiones!G10</f>
        <v>0</v>
      </c>
      <c r="I16" s="581">
        <f>Inversiones!H10</f>
        <v>0</v>
      </c>
      <c r="J16" s="573">
        <f>Inversiones!I10</f>
        <v>0</v>
      </c>
      <c r="K16" s="581">
        <f>Inversiones!J10</f>
        <v>0</v>
      </c>
      <c r="L16" s="582">
        <f>Inversiones!K10</f>
        <v>0</v>
      </c>
      <c r="M16" s="573">
        <f>Inversiones!L10</f>
        <v>0</v>
      </c>
      <c r="N16" s="581">
        <f>Inversiones!M10</f>
        <v>0</v>
      </c>
      <c r="O16" s="582">
        <f>Inversiones!N10</f>
        <v>0</v>
      </c>
      <c r="P16" s="573">
        <f>Inversiones!O10</f>
        <v>0</v>
      </c>
      <c r="Q16" s="581">
        <f>Inversiones!P10</f>
        <v>0</v>
      </c>
      <c r="R16" s="582">
        <f>Inversiones!Q10</f>
        <v>0</v>
      </c>
      <c r="S16" s="573">
        <f>Inversiones!R10</f>
        <v>0</v>
      </c>
      <c r="T16" s="581">
        <f>Inversiones!S10</f>
        <v>0</v>
      </c>
      <c r="U16" s="582">
        <f>Inversiones!T10</f>
        <v>0</v>
      </c>
      <c r="V16" s="573">
        <f>Inversiones!U10</f>
        <v>0</v>
      </c>
      <c r="W16" s="581">
        <f>Inversiones!V10</f>
        <v>0</v>
      </c>
      <c r="X16" s="583">
        <f>Inversiones!W10</f>
        <v>0</v>
      </c>
    </row>
    <row r="17" spans="2:24" ht="17.25">
      <c r="B17" s="690"/>
      <c r="C17" s="690" t="str">
        <f>Inversiones!B11</f>
        <v xml:space="preserve"> -</v>
      </c>
      <c r="D17" s="690" t="str">
        <f>Inversiones!C11</f>
        <v>Terrenos</v>
      </c>
      <c r="E17" s="690"/>
      <c r="F17" s="572">
        <f>Inversiones!E11</f>
        <v>0</v>
      </c>
      <c r="G17" s="584">
        <f>Inversiones!F11</f>
        <v>0</v>
      </c>
      <c r="H17" s="579">
        <f>Inversiones!G11</f>
        <v>0</v>
      </c>
      <c r="I17" s="584">
        <f>Inversiones!H11</f>
        <v>0</v>
      </c>
      <c r="J17" s="579">
        <f>Inversiones!I11</f>
        <v>0</v>
      </c>
      <c r="K17" s="584">
        <f>Inversiones!J11</f>
        <v>0</v>
      </c>
      <c r="L17" s="578">
        <f>Inversiones!K11</f>
        <v>0</v>
      </c>
      <c r="M17" s="579">
        <f>Inversiones!L11</f>
        <v>0</v>
      </c>
      <c r="N17" s="584">
        <f>Inversiones!M11</f>
        <v>0</v>
      </c>
      <c r="O17" s="578">
        <f>Inversiones!N11</f>
        <v>0</v>
      </c>
      <c r="P17" s="579">
        <f>Inversiones!O11</f>
        <v>0</v>
      </c>
      <c r="Q17" s="584">
        <f>Inversiones!P11</f>
        <v>0</v>
      </c>
      <c r="R17" s="578">
        <f>Inversiones!Q11</f>
        <v>0</v>
      </c>
      <c r="S17" s="579">
        <f>Inversiones!R11</f>
        <v>0</v>
      </c>
      <c r="T17" s="584">
        <f>Inversiones!S11</f>
        <v>0</v>
      </c>
      <c r="U17" s="578">
        <f>Inversiones!T11</f>
        <v>0</v>
      </c>
      <c r="V17" s="579">
        <f>Inversiones!U11</f>
        <v>0</v>
      </c>
      <c r="W17" s="584">
        <f>Inversiones!V11</f>
        <v>0</v>
      </c>
      <c r="X17" s="580">
        <f>Inversiones!W11</f>
        <v>0</v>
      </c>
    </row>
    <row r="18" spans="2:24" ht="17.25">
      <c r="B18" s="690"/>
      <c r="C18" s="690" t="str">
        <f>Inversiones!B12</f>
        <v xml:space="preserve"> -</v>
      </c>
      <c r="D18" s="690" t="str">
        <f>Inversiones!C12</f>
        <v>Edificaciones</v>
      </c>
      <c r="E18" s="690"/>
      <c r="F18" s="572">
        <f>Inversiones!E12</f>
        <v>0</v>
      </c>
      <c r="G18" s="663">
        <f>Inversiones!F12</f>
        <v>30</v>
      </c>
      <c r="H18" s="579">
        <f>Inversiones!G12</f>
        <v>0</v>
      </c>
      <c r="I18" s="663">
        <f>Inversiones!H12</f>
        <v>30</v>
      </c>
      <c r="J18" s="579">
        <f>Inversiones!I12</f>
        <v>0</v>
      </c>
      <c r="K18" s="663">
        <f>Inversiones!J12</f>
        <v>30</v>
      </c>
      <c r="L18" s="578">
        <f>Inversiones!K12</f>
        <v>0</v>
      </c>
      <c r="M18" s="579">
        <f>Inversiones!L12</f>
        <v>0</v>
      </c>
      <c r="N18" s="663">
        <f>Inversiones!M12</f>
        <v>30</v>
      </c>
      <c r="O18" s="578">
        <f>Inversiones!N12</f>
        <v>0</v>
      </c>
      <c r="P18" s="579">
        <f>Inversiones!O12</f>
        <v>0</v>
      </c>
      <c r="Q18" s="663">
        <f>Inversiones!P12</f>
        <v>30</v>
      </c>
      <c r="R18" s="578">
        <f>Inversiones!Q12</f>
        <v>0</v>
      </c>
      <c r="S18" s="579">
        <f>Inversiones!R12</f>
        <v>0</v>
      </c>
      <c r="T18" s="663">
        <f>Inversiones!S12</f>
        <v>30</v>
      </c>
      <c r="U18" s="578">
        <f>Inversiones!T12</f>
        <v>0</v>
      </c>
      <c r="V18" s="579">
        <f>Inversiones!U12</f>
        <v>0</v>
      </c>
      <c r="W18" s="663">
        <f>Inversiones!V12</f>
        <v>30</v>
      </c>
      <c r="X18" s="580">
        <f>Inversiones!W12</f>
        <v>0</v>
      </c>
    </row>
    <row r="19" spans="2:24" ht="17.25">
      <c r="B19" s="690"/>
      <c r="C19" s="690" t="str">
        <f>Inversiones!B13</f>
        <v xml:space="preserve"> -</v>
      </c>
      <c r="D19" s="690" t="str">
        <f>Inversiones!C13</f>
        <v>Instalaciones</v>
      </c>
      <c r="E19" s="690"/>
      <c r="F19" s="572">
        <f>Inversiones!E13</f>
        <v>0</v>
      </c>
      <c r="G19" s="663">
        <f>Inversiones!F13</f>
        <v>15</v>
      </c>
      <c r="H19" s="579">
        <f>Inversiones!G13</f>
        <v>0</v>
      </c>
      <c r="I19" s="663">
        <f>Inversiones!H13</f>
        <v>15</v>
      </c>
      <c r="J19" s="579">
        <f>Inversiones!I13</f>
        <v>0</v>
      </c>
      <c r="K19" s="663">
        <f>Inversiones!J13</f>
        <v>15</v>
      </c>
      <c r="L19" s="578">
        <f>Inversiones!K13</f>
        <v>0</v>
      </c>
      <c r="M19" s="579">
        <f>Inversiones!L13</f>
        <v>0</v>
      </c>
      <c r="N19" s="663">
        <f>Inversiones!M13</f>
        <v>15</v>
      </c>
      <c r="O19" s="578">
        <f>Inversiones!N13</f>
        <v>0</v>
      </c>
      <c r="P19" s="579">
        <f>Inversiones!O13</f>
        <v>0</v>
      </c>
      <c r="Q19" s="663">
        <f>Inversiones!P13</f>
        <v>15</v>
      </c>
      <c r="R19" s="578">
        <f>Inversiones!Q13</f>
        <v>0</v>
      </c>
      <c r="S19" s="579">
        <f>Inversiones!R13</f>
        <v>0</v>
      </c>
      <c r="T19" s="663">
        <f>Inversiones!S13</f>
        <v>15</v>
      </c>
      <c r="U19" s="578">
        <f>Inversiones!T13</f>
        <v>0</v>
      </c>
      <c r="V19" s="579">
        <f>Inversiones!U13</f>
        <v>0</v>
      </c>
      <c r="W19" s="663">
        <f>Inversiones!V13</f>
        <v>15</v>
      </c>
      <c r="X19" s="580">
        <f>Inversiones!W13</f>
        <v>0</v>
      </c>
    </row>
    <row r="20" spans="2:24" ht="17.25">
      <c r="B20" s="690"/>
      <c r="C20" s="690" t="str">
        <f>Inversiones!B14</f>
        <v xml:space="preserve"> -</v>
      </c>
      <c r="D20" s="690" t="str">
        <f>Inversiones!C14</f>
        <v>Maquinaria</v>
      </c>
      <c r="E20" s="690"/>
      <c r="F20" s="572">
        <f>Inversiones!E14</f>
        <v>0</v>
      </c>
      <c r="G20" s="663">
        <f>Inversiones!F14</f>
        <v>10</v>
      </c>
      <c r="H20" s="579">
        <f>Inversiones!G14</f>
        <v>0</v>
      </c>
      <c r="I20" s="663">
        <f>Inversiones!H14</f>
        <v>10</v>
      </c>
      <c r="J20" s="579">
        <f>Inversiones!I14</f>
        <v>0</v>
      </c>
      <c r="K20" s="663">
        <f>Inversiones!J14</f>
        <v>10</v>
      </c>
      <c r="L20" s="578">
        <f>Inversiones!K14</f>
        <v>0</v>
      </c>
      <c r="M20" s="579">
        <f>Inversiones!L14</f>
        <v>0</v>
      </c>
      <c r="N20" s="663">
        <f>Inversiones!M14</f>
        <v>10</v>
      </c>
      <c r="O20" s="578">
        <f>Inversiones!N14</f>
        <v>0</v>
      </c>
      <c r="P20" s="579">
        <f>Inversiones!O14</f>
        <v>0</v>
      </c>
      <c r="Q20" s="663">
        <f>Inversiones!P14</f>
        <v>10</v>
      </c>
      <c r="R20" s="578">
        <f>Inversiones!Q14</f>
        <v>0</v>
      </c>
      <c r="S20" s="579">
        <f>Inversiones!R14</f>
        <v>0</v>
      </c>
      <c r="T20" s="663">
        <f>Inversiones!S14</f>
        <v>10</v>
      </c>
      <c r="U20" s="578">
        <f>Inversiones!T14</f>
        <v>0</v>
      </c>
      <c r="V20" s="579">
        <f>Inversiones!U14</f>
        <v>0</v>
      </c>
      <c r="W20" s="663">
        <f>Inversiones!V14</f>
        <v>10</v>
      </c>
      <c r="X20" s="580">
        <f>Inversiones!W14</f>
        <v>0</v>
      </c>
    </row>
    <row r="21" spans="2:24" ht="17.25" customHeight="1">
      <c r="B21" s="690"/>
      <c r="C21" s="690" t="str">
        <f>Inversiones!B15</f>
        <v xml:space="preserve"> -</v>
      </c>
      <c r="D21" s="690" t="str">
        <f>Inversiones!C15</f>
        <v>Mobiliario de oficina</v>
      </c>
      <c r="E21" s="690"/>
      <c r="F21" s="572">
        <f>Inversiones!E15</f>
        <v>0</v>
      </c>
      <c r="G21" s="663">
        <f>Inversiones!F15</f>
        <v>10</v>
      </c>
      <c r="H21" s="579">
        <f>Inversiones!G15</f>
        <v>0</v>
      </c>
      <c r="I21" s="663">
        <f>Inversiones!H15</f>
        <v>10</v>
      </c>
      <c r="J21" s="579">
        <f>Inversiones!I15</f>
        <v>0</v>
      </c>
      <c r="K21" s="663">
        <f>Inversiones!J15</f>
        <v>10</v>
      </c>
      <c r="L21" s="578">
        <f>Inversiones!K15</f>
        <v>0</v>
      </c>
      <c r="M21" s="579">
        <f>Inversiones!L15</f>
        <v>0</v>
      </c>
      <c r="N21" s="663">
        <f>Inversiones!M15</f>
        <v>10</v>
      </c>
      <c r="O21" s="578">
        <f>Inversiones!N15</f>
        <v>0</v>
      </c>
      <c r="P21" s="579">
        <f>Inversiones!O15</f>
        <v>0</v>
      </c>
      <c r="Q21" s="663">
        <f>Inversiones!P15</f>
        <v>4</v>
      </c>
      <c r="R21" s="578">
        <f>Inversiones!Q15</f>
        <v>0</v>
      </c>
      <c r="S21" s="579">
        <f>Inversiones!R15</f>
        <v>0</v>
      </c>
      <c r="T21" s="663">
        <f>Inversiones!S15</f>
        <v>4</v>
      </c>
      <c r="U21" s="578">
        <f>Inversiones!T15</f>
        <v>0</v>
      </c>
      <c r="V21" s="579">
        <f>Inversiones!U15</f>
        <v>0</v>
      </c>
      <c r="W21" s="663">
        <f>Inversiones!V15</f>
        <v>4</v>
      </c>
      <c r="X21" s="580">
        <f>Inversiones!W15</f>
        <v>0</v>
      </c>
    </row>
    <row r="22" spans="2:24" ht="17.25" customHeight="1">
      <c r="B22" s="690"/>
      <c r="C22" s="690" t="str">
        <f>Inversiones!B16</f>
        <v xml:space="preserve"> -</v>
      </c>
      <c r="D22" s="690" t="str">
        <f>Inversiones!C16</f>
        <v>Vehículos de transporte</v>
      </c>
      <c r="E22" s="690"/>
      <c r="F22" s="572">
        <f>Inversiones!E16</f>
        <v>0</v>
      </c>
      <c r="G22" s="663">
        <f>Inversiones!F16</f>
        <v>10</v>
      </c>
      <c r="H22" s="579">
        <f>Inversiones!G16</f>
        <v>0</v>
      </c>
      <c r="I22" s="663">
        <f>Inversiones!H16</f>
        <v>10</v>
      </c>
      <c r="J22" s="579">
        <f>Inversiones!I16</f>
        <v>0</v>
      </c>
      <c r="K22" s="663">
        <f>Inversiones!J16</f>
        <v>10</v>
      </c>
      <c r="L22" s="578">
        <f>Inversiones!K16</f>
        <v>0</v>
      </c>
      <c r="M22" s="579">
        <f>Inversiones!L16</f>
        <v>0</v>
      </c>
      <c r="N22" s="663">
        <f>Inversiones!M16</f>
        <v>10</v>
      </c>
      <c r="O22" s="578">
        <f>Inversiones!N16</f>
        <v>0</v>
      </c>
      <c r="P22" s="579">
        <f>Inversiones!O16</f>
        <v>0</v>
      </c>
      <c r="Q22" s="663">
        <f>Inversiones!P16</f>
        <v>10</v>
      </c>
      <c r="R22" s="578">
        <f>Inversiones!Q16</f>
        <v>0</v>
      </c>
      <c r="S22" s="579">
        <f>Inversiones!R16</f>
        <v>0</v>
      </c>
      <c r="T22" s="663">
        <f>Inversiones!S16</f>
        <v>10</v>
      </c>
      <c r="U22" s="578">
        <f>Inversiones!T16</f>
        <v>0</v>
      </c>
      <c r="V22" s="579">
        <f>Inversiones!U16</f>
        <v>0</v>
      </c>
      <c r="W22" s="663">
        <f>Inversiones!V16</f>
        <v>10</v>
      </c>
      <c r="X22" s="580">
        <f>Inversiones!W16</f>
        <v>0</v>
      </c>
    </row>
    <row r="23" spans="2:24" ht="17.25" customHeight="1">
      <c r="B23" s="690"/>
      <c r="C23" s="690" t="str">
        <f>Inversiones!B17</f>
        <v xml:space="preserve"> -</v>
      </c>
      <c r="D23" s="690" t="str">
        <f>Inversiones!C17</f>
        <v>Equipamientos informáticos</v>
      </c>
      <c r="E23" s="690"/>
      <c r="F23" s="572">
        <f>Inversiones!E17</f>
        <v>0</v>
      </c>
      <c r="G23" s="663">
        <f>Inversiones!F17</f>
        <v>4</v>
      </c>
      <c r="H23" s="579">
        <f>Inversiones!G17</f>
        <v>0</v>
      </c>
      <c r="I23" s="663">
        <f>Inversiones!H17</f>
        <v>4</v>
      </c>
      <c r="J23" s="579">
        <f>Inversiones!I17</f>
        <v>0</v>
      </c>
      <c r="K23" s="663">
        <f>Inversiones!J17</f>
        <v>4</v>
      </c>
      <c r="L23" s="578">
        <f>Inversiones!K17</f>
        <v>0</v>
      </c>
      <c r="M23" s="579">
        <f>Inversiones!L17</f>
        <v>0</v>
      </c>
      <c r="N23" s="663">
        <f>Inversiones!M17</f>
        <v>4</v>
      </c>
      <c r="O23" s="578">
        <f>Inversiones!N17</f>
        <v>0</v>
      </c>
      <c r="P23" s="579">
        <f>Inversiones!O17</f>
        <v>0</v>
      </c>
      <c r="Q23" s="663">
        <f>Inversiones!P17</f>
        <v>4</v>
      </c>
      <c r="R23" s="578">
        <f>Inversiones!Q17</f>
        <v>0</v>
      </c>
      <c r="S23" s="579">
        <f>Inversiones!R17</f>
        <v>0</v>
      </c>
      <c r="T23" s="663">
        <f>Inversiones!S17</f>
        <v>4</v>
      </c>
      <c r="U23" s="578">
        <f>Inversiones!T17</f>
        <v>0</v>
      </c>
      <c r="V23" s="579">
        <f>Inversiones!U17</f>
        <v>0</v>
      </c>
      <c r="W23" s="663">
        <f>Inversiones!V17</f>
        <v>4</v>
      </c>
      <c r="X23" s="580">
        <f>Inversiones!W17</f>
        <v>0</v>
      </c>
    </row>
    <row r="24" spans="2:24" ht="27.75" customHeight="1">
      <c r="B24" s="690"/>
      <c r="C24" s="690" t="str">
        <f>Inversiones!B18</f>
        <v xml:space="preserve"> -</v>
      </c>
      <c r="D24" s="690" t="str">
        <f>Inversiones!C18</f>
        <v>Inmovilizaciones realizadas por la propia empresa</v>
      </c>
      <c r="E24" s="690"/>
      <c r="F24" s="572">
        <f>Inversiones!E18</f>
        <v>0</v>
      </c>
      <c r="G24" s="663">
        <f>Inversiones!F18</f>
        <v>10</v>
      </c>
      <c r="H24" s="640">
        <f>Inversiones!G18</f>
        <v>0</v>
      </c>
      <c r="I24" s="663">
        <f>Inversiones!H18</f>
        <v>10</v>
      </c>
      <c r="J24" s="640">
        <f>Inversiones!I18</f>
        <v>0</v>
      </c>
      <c r="K24" s="663">
        <f>Inversiones!J18</f>
        <v>10</v>
      </c>
      <c r="L24" s="578">
        <f>Inversiones!K18</f>
        <v>0</v>
      </c>
      <c r="M24" s="640">
        <f>Inversiones!L18</f>
        <v>0</v>
      </c>
      <c r="N24" s="663">
        <f>Inversiones!M18</f>
        <v>10</v>
      </c>
      <c r="O24" s="578">
        <f>Inversiones!N18</f>
        <v>0</v>
      </c>
      <c r="P24" s="640">
        <f>Inversiones!O18</f>
        <v>0</v>
      </c>
      <c r="Q24" s="663">
        <f>Inversiones!P18</f>
        <v>10</v>
      </c>
      <c r="R24" s="578">
        <f>Inversiones!Q18</f>
        <v>0</v>
      </c>
      <c r="S24" s="640">
        <f>Inversiones!R18</f>
        <v>0</v>
      </c>
      <c r="T24" s="663">
        <f>Inversiones!S18</f>
        <v>10</v>
      </c>
      <c r="U24" s="578">
        <f>Inversiones!T18</f>
        <v>0</v>
      </c>
      <c r="V24" s="640">
        <f>Inversiones!U18</f>
        <v>0</v>
      </c>
      <c r="W24" s="663">
        <f>Inversiones!V18</f>
        <v>10</v>
      </c>
      <c r="X24" s="580">
        <f>Inversiones!W18</f>
        <v>0</v>
      </c>
    </row>
    <row r="25" spans="2:24" ht="17.25" customHeight="1">
      <c r="B25" s="691"/>
      <c r="C25" s="691" t="str">
        <f>Inversiones!B19</f>
        <v xml:space="preserve"> -</v>
      </c>
      <c r="D25" s="691" t="str">
        <f>Inversiones!C19</f>
        <v>Otras inversiones materiales</v>
      </c>
      <c r="E25" s="691"/>
      <c r="F25" s="572">
        <f>Inversiones!E19</f>
        <v>0</v>
      </c>
      <c r="G25" s="663">
        <f>Inversiones!F19</f>
        <v>10</v>
      </c>
      <c r="H25" s="579">
        <f>Inversiones!G19</f>
        <v>0</v>
      </c>
      <c r="I25" s="663">
        <f>Inversiones!H19</f>
        <v>10</v>
      </c>
      <c r="J25" s="579">
        <f>Inversiones!I19</f>
        <v>0</v>
      </c>
      <c r="K25" s="663">
        <f>Inversiones!J19</f>
        <v>10</v>
      </c>
      <c r="L25" s="578">
        <f>Inversiones!K19</f>
        <v>0</v>
      </c>
      <c r="M25" s="579">
        <f>Inversiones!L19</f>
        <v>0</v>
      </c>
      <c r="N25" s="663">
        <f>Inversiones!M19</f>
        <v>10</v>
      </c>
      <c r="O25" s="578">
        <f>Inversiones!N19</f>
        <v>0</v>
      </c>
      <c r="P25" s="579">
        <f>Inversiones!O19</f>
        <v>0</v>
      </c>
      <c r="Q25" s="663">
        <f>Inversiones!P19</f>
        <v>10</v>
      </c>
      <c r="R25" s="578">
        <f>Inversiones!Q19</f>
        <v>0</v>
      </c>
      <c r="S25" s="579">
        <f>Inversiones!R19</f>
        <v>0</v>
      </c>
      <c r="T25" s="663">
        <f>Inversiones!S19</f>
        <v>10</v>
      </c>
      <c r="U25" s="578">
        <f>Inversiones!T19</f>
        <v>0</v>
      </c>
      <c r="V25" s="579">
        <f>Inversiones!U19</f>
        <v>0</v>
      </c>
      <c r="W25" s="663">
        <f>Inversiones!V19</f>
        <v>10</v>
      </c>
      <c r="X25" s="580">
        <f>Inversiones!W19</f>
        <v>0</v>
      </c>
    </row>
    <row r="26" spans="2:24" ht="17.25" customHeight="1">
      <c r="B26" s="690" t="str">
        <f>Inversiones!A20</f>
        <v xml:space="preserve"> *</v>
      </c>
      <c r="C26" s="690" t="str">
        <f>Inversiones!B20</f>
        <v>Financiero</v>
      </c>
      <c r="D26" s="690"/>
      <c r="E26" s="690"/>
      <c r="F26" s="573">
        <f>Inversiones!E20</f>
        <v>0</v>
      </c>
      <c r="G26" s="585">
        <f>Inversiones!F20</f>
        <v>0</v>
      </c>
      <c r="H26" s="573">
        <f>Inversiones!G20</f>
        <v>0</v>
      </c>
      <c r="I26" s="585">
        <f>Inversiones!H20</f>
        <v>0</v>
      </c>
      <c r="J26" s="573">
        <f>Inversiones!I20</f>
        <v>0</v>
      </c>
      <c r="K26" s="585">
        <f>Inversiones!J20</f>
        <v>0</v>
      </c>
      <c r="L26" s="582">
        <f>Inversiones!K20</f>
        <v>0</v>
      </c>
      <c r="M26" s="573">
        <f>Inversiones!L20</f>
        <v>0</v>
      </c>
      <c r="N26" s="581">
        <f>Inversiones!M20</f>
        <v>0</v>
      </c>
      <c r="O26" s="586">
        <f>Inversiones!N20</f>
        <v>0</v>
      </c>
      <c r="P26" s="573">
        <f>Inversiones!O20</f>
        <v>0</v>
      </c>
      <c r="Q26" s="581">
        <f>Inversiones!P20</f>
        <v>0</v>
      </c>
      <c r="R26" s="586">
        <f>Inversiones!Q20</f>
        <v>0</v>
      </c>
      <c r="S26" s="573">
        <f>Inversiones!R20</f>
        <v>0</v>
      </c>
      <c r="T26" s="581">
        <f>Inversiones!S20</f>
        <v>0</v>
      </c>
      <c r="U26" s="586">
        <f>Inversiones!T20</f>
        <v>0</v>
      </c>
      <c r="V26" s="573">
        <f>Inversiones!U20</f>
        <v>0</v>
      </c>
      <c r="W26" s="581">
        <f>Inversiones!V20</f>
        <v>0</v>
      </c>
      <c r="X26" s="587">
        <f>Inversiones!W20</f>
        <v>0</v>
      </c>
    </row>
    <row r="27" spans="2:24" ht="17.25" customHeight="1">
      <c r="B27" s="690"/>
      <c r="C27" s="690" t="str">
        <f>Inversiones!B21</f>
        <v xml:space="preserve"> -</v>
      </c>
      <c r="D27" s="690" t="str">
        <f>Inversiones!C21</f>
        <v>Fianzas constituidas a l/p</v>
      </c>
      <c r="E27" s="690"/>
      <c r="F27" s="572">
        <f>Inversiones!E21</f>
        <v>0</v>
      </c>
      <c r="G27" s="584">
        <f>Inversiones!F21</f>
        <v>0</v>
      </c>
      <c r="H27" s="579">
        <f>Inversiones!G21</f>
        <v>0</v>
      </c>
      <c r="I27" s="584">
        <f>Inversiones!H21</f>
        <v>0</v>
      </c>
      <c r="J27" s="579">
        <f>Inversiones!I21</f>
        <v>0</v>
      </c>
      <c r="K27" s="584">
        <f>Inversiones!J21</f>
        <v>0</v>
      </c>
      <c r="L27" s="578">
        <f>Inversiones!K21</f>
        <v>0</v>
      </c>
      <c r="M27" s="579">
        <f>Inversiones!L21</f>
        <v>0</v>
      </c>
      <c r="N27" s="581">
        <f>Inversiones!M21</f>
        <v>0</v>
      </c>
      <c r="O27" s="586">
        <f>Inversiones!N21</f>
        <v>0</v>
      </c>
      <c r="P27" s="579">
        <f>Inversiones!O21</f>
        <v>0</v>
      </c>
      <c r="Q27" s="581">
        <f>Inversiones!P21</f>
        <v>0</v>
      </c>
      <c r="R27" s="586">
        <f>Inversiones!Q21</f>
        <v>0</v>
      </c>
      <c r="S27" s="579">
        <f>Inversiones!R21</f>
        <v>0</v>
      </c>
      <c r="T27" s="581">
        <f>Inversiones!S21</f>
        <v>0</v>
      </c>
      <c r="U27" s="586">
        <f>Inversiones!T21</f>
        <v>0</v>
      </c>
      <c r="V27" s="579">
        <f>Inversiones!U21</f>
        <v>0</v>
      </c>
      <c r="W27" s="581">
        <f>Inversiones!V21</f>
        <v>0</v>
      </c>
      <c r="X27" s="587">
        <f>Inversiones!W21</f>
        <v>0</v>
      </c>
    </row>
    <row r="28" spans="2:24" ht="18" customHeight="1" thickBot="1">
      <c r="B28" s="692"/>
      <c r="C28" s="692" t="str">
        <f>Inversiones!B22</f>
        <v xml:space="preserve"> -</v>
      </c>
      <c r="D28" s="692" t="str">
        <f>Inversiones!C22</f>
        <v>Otras inversiones financieras</v>
      </c>
      <c r="E28" s="692"/>
      <c r="F28" s="572">
        <f>Inversiones!E22</f>
        <v>0</v>
      </c>
      <c r="G28" s="584">
        <f>Inversiones!F22</f>
        <v>0</v>
      </c>
      <c r="H28" s="579">
        <f>Inversiones!G22</f>
        <v>0</v>
      </c>
      <c r="I28" s="584">
        <f>Inversiones!H22</f>
        <v>0</v>
      </c>
      <c r="J28" s="579">
        <f>Inversiones!I22</f>
        <v>0</v>
      </c>
      <c r="K28" s="584">
        <f>Inversiones!J22</f>
        <v>0</v>
      </c>
      <c r="L28" s="578">
        <f>Inversiones!K22</f>
        <v>0</v>
      </c>
      <c r="M28" s="579">
        <f>Inversiones!L22</f>
        <v>0</v>
      </c>
      <c r="N28" s="581">
        <f>Inversiones!M22</f>
        <v>0</v>
      </c>
      <c r="O28" s="586">
        <f>Inversiones!N22</f>
        <v>0</v>
      </c>
      <c r="P28" s="579">
        <f>Inversiones!O22</f>
        <v>0</v>
      </c>
      <c r="Q28" s="581">
        <f>Inversiones!P22</f>
        <v>0</v>
      </c>
      <c r="R28" s="586">
        <f>Inversiones!Q22</f>
        <v>0</v>
      </c>
      <c r="S28" s="579">
        <f>Inversiones!R22</f>
        <v>0</v>
      </c>
      <c r="T28" s="581">
        <f>Inversiones!S22</f>
        <v>0</v>
      </c>
      <c r="U28" s="586">
        <f>Inversiones!T22</f>
        <v>0</v>
      </c>
      <c r="V28" s="579">
        <f>Inversiones!U22</f>
        <v>0</v>
      </c>
      <c r="W28" s="581">
        <f>Inversiones!V22</f>
        <v>0</v>
      </c>
      <c r="X28" s="587">
        <f>Inversiones!W22</f>
        <v>0</v>
      </c>
    </row>
    <row r="29" spans="2:24" ht="17.25" customHeight="1" thickBot="1">
      <c r="B29" s="693"/>
      <c r="C29" s="693"/>
      <c r="D29" s="693"/>
      <c r="E29" s="693"/>
      <c r="F29" s="320">
        <f>Inversiones!E26</f>
        <v>0</v>
      </c>
      <c r="G29" s="588">
        <f>Inversiones!F26</f>
        <v>0</v>
      </c>
      <c r="H29" s="320">
        <f>Inversiones!G26</f>
        <v>0</v>
      </c>
      <c r="I29" s="588">
        <f>Inversiones!H26</f>
        <v>0</v>
      </c>
      <c r="J29" s="590">
        <f>Inversiones!I26</f>
        <v>0</v>
      </c>
      <c r="K29" s="588">
        <f>Inversiones!J26</f>
        <v>0</v>
      </c>
      <c r="L29" s="589">
        <f>Inversiones!K26</f>
        <v>0</v>
      </c>
      <c r="M29" s="590">
        <f>Inversiones!L26</f>
        <v>0</v>
      </c>
      <c r="N29" s="591">
        <f>Inversiones!M26</f>
        <v>0</v>
      </c>
      <c r="O29" s="589">
        <f>Inversiones!N26</f>
        <v>0</v>
      </c>
      <c r="P29" s="590">
        <f>Inversiones!O26</f>
        <v>0</v>
      </c>
      <c r="Q29" s="591">
        <f>Inversiones!P26</f>
        <v>0</v>
      </c>
      <c r="R29" s="589">
        <f>Inversiones!Q26</f>
        <v>0</v>
      </c>
      <c r="S29" s="590">
        <f>Inversiones!R26</f>
        <v>0</v>
      </c>
      <c r="T29" s="591">
        <f>Inversiones!S26</f>
        <v>0</v>
      </c>
      <c r="U29" s="589">
        <f>Inversiones!T26</f>
        <v>0</v>
      </c>
      <c r="V29" s="590">
        <f>Inversiones!U26</f>
        <v>0</v>
      </c>
      <c r="W29" s="591">
        <f>Inversiones!V26</f>
        <v>0</v>
      </c>
      <c r="X29" s="592">
        <f>Inversiones!W26</f>
        <v>0</v>
      </c>
    </row>
    <row r="30" spans="2:24" ht="17.25" thickBot="1">
      <c r="B30" s="684" t="str">
        <f>Inversiones!A27</f>
        <v>IVA SOPORTADO</v>
      </c>
      <c r="C30" s="684"/>
      <c r="D30" s="684"/>
      <c r="E30" s="684"/>
      <c r="F30" s="320">
        <f>Inversiones!E27</f>
        <v>0</v>
      </c>
      <c r="G30" s="321">
        <f>Inversiones!F27</f>
        <v>0</v>
      </c>
      <c r="H30" s="629">
        <f>Inversiones!G27</f>
        <v>0</v>
      </c>
      <c r="I30" s="630">
        <f>Inversiones!H27</f>
        <v>0</v>
      </c>
      <c r="J30" s="628">
        <f>Inversiones!I27</f>
        <v>0</v>
      </c>
      <c r="K30" s="321">
        <f>Inversiones!J27</f>
        <v>0</v>
      </c>
      <c r="L30" s="321">
        <f>Inversiones!K27</f>
        <v>0</v>
      </c>
      <c r="M30" s="320">
        <f>Inversiones!L27</f>
        <v>0</v>
      </c>
      <c r="N30" s="322">
        <f>Inversiones!M27</f>
        <v>0</v>
      </c>
      <c r="O30" s="323">
        <f>Inversiones!N27</f>
        <v>0</v>
      </c>
      <c r="P30" s="320">
        <f>Inversiones!O27</f>
        <v>0</v>
      </c>
      <c r="Q30" s="322">
        <f>Inversiones!P27</f>
        <v>0</v>
      </c>
      <c r="R30" s="323">
        <f>Inversiones!Q27</f>
        <v>0</v>
      </c>
      <c r="S30" s="320">
        <f>Inversiones!R27</f>
        <v>0</v>
      </c>
      <c r="T30" s="322">
        <f>Inversiones!S27</f>
        <v>0</v>
      </c>
      <c r="U30" s="323">
        <f>Inversiones!T27</f>
        <v>0</v>
      </c>
      <c r="V30" s="320">
        <f>Inversiones!U27</f>
        <v>0</v>
      </c>
      <c r="W30" s="322">
        <f>Inversiones!V27</f>
        <v>0</v>
      </c>
      <c r="X30" s="324">
        <f>Inversiones!W27</f>
        <v>0</v>
      </c>
    </row>
    <row r="36" spans="4:8" ht="17.25">
      <c r="D36" s="684" t="s">
        <v>152</v>
      </c>
      <c r="E36" s="687" t="str">
        <f>Inversiones!E3</f>
        <v>INVERSIONES INICIALES</v>
      </c>
      <c r="F36" s="687"/>
      <c r="G36" s="687"/>
      <c r="H36" s="687"/>
    </row>
    <row r="37" spans="4:8" ht="17.25">
      <c r="D37" s="685"/>
      <c r="E37" s="687" t="str">
        <f>Inversiones!E4</f>
        <v>EMPRESAS EXISTENTES</v>
      </c>
      <c r="F37" s="687"/>
      <c r="G37" s="687">
        <f>Inversiones!G4</f>
        <v>0</v>
      </c>
      <c r="H37" s="687"/>
    </row>
    <row r="38" spans="4:8" ht="17.25">
      <c r="D38" s="686" t="s">
        <v>0</v>
      </c>
      <c r="E38" s="687" t="str">
        <f>Inversiones!E5</f>
        <v>IMPORTE INVERSIÓN</v>
      </c>
      <c r="F38" s="687" t="str">
        <f>Inversiones!F5</f>
        <v>RESTO VIDA ÚTIL</v>
      </c>
      <c r="G38" s="687" t="str">
        <f>Inversiones!G5</f>
        <v>IMPORTE INVERSIÓN</v>
      </c>
      <c r="H38" s="687" t="str">
        <f>Inversiones!H5</f>
        <v>VIDA ÚTIL</v>
      </c>
    </row>
    <row r="39" spans="4:8" ht="17.25">
      <c r="D39" s="689" t="s">
        <v>475</v>
      </c>
      <c r="E39" s="687">
        <f>Inversiones!E6</f>
        <v>0</v>
      </c>
      <c r="F39" s="687">
        <f>Inversiones!F6</f>
        <v>0</v>
      </c>
      <c r="G39" s="687">
        <f>Inversiones!G6</f>
        <v>0</v>
      </c>
      <c r="H39" s="687">
        <f>Inversiones!H6</f>
        <v>0</v>
      </c>
    </row>
    <row r="40" spans="4:8" ht="30">
      <c r="D40" s="690" t="s">
        <v>476</v>
      </c>
      <c r="E40" s="687">
        <f>Inversiones!E7</f>
        <v>0</v>
      </c>
      <c r="F40" s="687">
        <f>Inversiones!F7</f>
        <v>3</v>
      </c>
      <c r="G40" s="687">
        <f>Inversiones!G7</f>
        <v>0</v>
      </c>
      <c r="H40" s="687">
        <f>Inversiones!H7</f>
        <v>3</v>
      </c>
    </row>
    <row r="41" spans="4:8" ht="45">
      <c r="D41" s="690" t="s">
        <v>477</v>
      </c>
      <c r="E41" s="687">
        <f>Inversiones!E8</f>
        <v>0</v>
      </c>
      <c r="F41" s="687">
        <f>Inversiones!F8</f>
        <v>5</v>
      </c>
      <c r="G41" s="687">
        <f>Inversiones!G8</f>
        <v>0</v>
      </c>
      <c r="H41" s="687">
        <f>Inversiones!H8</f>
        <v>5</v>
      </c>
    </row>
    <row r="42" spans="4:8" ht="30">
      <c r="D42" s="690" t="s">
        <v>478</v>
      </c>
      <c r="E42" s="687">
        <f>Inversiones!E9</f>
        <v>0</v>
      </c>
      <c r="F42" s="687">
        <f>Inversiones!F9</f>
        <v>5</v>
      </c>
      <c r="G42" s="687">
        <f>Inversiones!G9</f>
        <v>0</v>
      </c>
      <c r="H42" s="687">
        <f>Inversiones!H9</f>
        <v>5</v>
      </c>
    </row>
    <row r="43" spans="4:8" ht="17.25">
      <c r="D43" s="691" t="s">
        <v>479</v>
      </c>
      <c r="E43" s="687">
        <f>Inversiones!E10</f>
        <v>0</v>
      </c>
      <c r="F43" s="687">
        <f>Inversiones!F10</f>
        <v>0</v>
      </c>
      <c r="G43" s="687">
        <f>Inversiones!G10</f>
        <v>0</v>
      </c>
      <c r="H43" s="687">
        <f>Inversiones!H10</f>
        <v>0</v>
      </c>
    </row>
    <row r="44" spans="4:8" ht="17.25">
      <c r="D44" s="690" t="s">
        <v>480</v>
      </c>
      <c r="E44" s="687">
        <f>Inversiones!E11</f>
        <v>0</v>
      </c>
      <c r="F44" s="687">
        <f>Inversiones!F11</f>
        <v>0</v>
      </c>
      <c r="G44" s="687">
        <f>Inversiones!G11</f>
        <v>0</v>
      </c>
      <c r="H44" s="687">
        <f>Inversiones!H11</f>
        <v>0</v>
      </c>
    </row>
    <row r="45" spans="4:8" ht="17.25">
      <c r="D45" s="690" t="s">
        <v>481</v>
      </c>
      <c r="E45" s="687">
        <f>Inversiones!E12</f>
        <v>0</v>
      </c>
      <c r="F45" s="687">
        <f>Inversiones!F12</f>
        <v>30</v>
      </c>
      <c r="G45" s="687">
        <f>Inversiones!G12</f>
        <v>0</v>
      </c>
      <c r="H45" s="687">
        <f>Inversiones!H12</f>
        <v>30</v>
      </c>
    </row>
    <row r="46" spans="4:8" ht="17.25">
      <c r="D46" s="690" t="s">
        <v>482</v>
      </c>
      <c r="E46" s="687">
        <f>Inversiones!E13</f>
        <v>0</v>
      </c>
      <c r="F46" s="687">
        <f>Inversiones!F13</f>
        <v>15</v>
      </c>
      <c r="G46" s="687">
        <f>Inversiones!G13</f>
        <v>0</v>
      </c>
      <c r="H46" s="687">
        <f>Inversiones!H13</f>
        <v>15</v>
      </c>
    </row>
    <row r="47" spans="4:8" ht="17.25">
      <c r="D47" s="690" t="s">
        <v>483</v>
      </c>
      <c r="E47" s="687">
        <f>Inversiones!E14</f>
        <v>0</v>
      </c>
      <c r="F47" s="687">
        <f>Inversiones!F14</f>
        <v>10</v>
      </c>
      <c r="G47" s="687">
        <f>Inversiones!G14</f>
        <v>0</v>
      </c>
      <c r="H47" s="687">
        <f>Inversiones!H14</f>
        <v>10</v>
      </c>
    </row>
    <row r="48" spans="4:8" ht="17.25">
      <c r="D48" s="690" t="s">
        <v>484</v>
      </c>
      <c r="E48" s="687">
        <f>Inversiones!E15</f>
        <v>0</v>
      </c>
      <c r="F48" s="687">
        <f>Inversiones!F15</f>
        <v>10</v>
      </c>
      <c r="G48" s="687">
        <f>Inversiones!G15</f>
        <v>0</v>
      </c>
      <c r="H48" s="687">
        <f>Inversiones!H15</f>
        <v>10</v>
      </c>
    </row>
    <row r="49" spans="4:8" ht="30">
      <c r="D49" s="690" t="s">
        <v>485</v>
      </c>
      <c r="E49" s="687">
        <f>Inversiones!E16</f>
        <v>0</v>
      </c>
      <c r="F49" s="687">
        <f>Inversiones!F16</f>
        <v>10</v>
      </c>
      <c r="G49" s="687">
        <f>Inversiones!G16</f>
        <v>0</v>
      </c>
      <c r="H49" s="687">
        <f>Inversiones!H16</f>
        <v>10</v>
      </c>
    </row>
    <row r="50" spans="4:8" ht="30">
      <c r="D50" s="690" t="s">
        <v>486</v>
      </c>
      <c r="E50" s="687">
        <f>Inversiones!E17</f>
        <v>0</v>
      </c>
      <c r="F50" s="687">
        <f>Inversiones!F17</f>
        <v>4</v>
      </c>
      <c r="G50" s="687">
        <f>Inversiones!G17</f>
        <v>0</v>
      </c>
      <c r="H50" s="687">
        <f>Inversiones!H17</f>
        <v>4</v>
      </c>
    </row>
    <row r="51" spans="4:8" ht="45">
      <c r="D51" s="690" t="s">
        <v>477</v>
      </c>
      <c r="E51" s="687">
        <f>Inversiones!E18</f>
        <v>0</v>
      </c>
      <c r="F51" s="687">
        <f>Inversiones!F18</f>
        <v>10</v>
      </c>
      <c r="G51" s="687">
        <f>Inversiones!G18</f>
        <v>0</v>
      </c>
      <c r="H51" s="687">
        <f>Inversiones!H18</f>
        <v>10</v>
      </c>
    </row>
    <row r="52" spans="4:8" ht="30">
      <c r="D52" s="690" t="s">
        <v>487</v>
      </c>
      <c r="E52" s="687">
        <f>Inversiones!E19</f>
        <v>0</v>
      </c>
      <c r="F52" s="687">
        <f>Inversiones!F19</f>
        <v>10</v>
      </c>
      <c r="G52" s="687">
        <f>Inversiones!G19</f>
        <v>0</v>
      </c>
      <c r="H52" s="687">
        <f>Inversiones!H19</f>
        <v>10</v>
      </c>
    </row>
    <row r="53" spans="4:8" ht="17.25">
      <c r="D53" s="691" t="s">
        <v>488</v>
      </c>
      <c r="E53" s="687">
        <f>Inversiones!E20</f>
        <v>0</v>
      </c>
      <c r="F53" s="687">
        <f>Inversiones!F20</f>
        <v>0</v>
      </c>
      <c r="G53" s="687">
        <f>Inversiones!G20</f>
        <v>0</v>
      </c>
      <c r="H53" s="687">
        <f>Inversiones!H20</f>
        <v>0</v>
      </c>
    </row>
    <row r="54" spans="4:8" ht="30">
      <c r="D54" s="690" t="s">
        <v>489</v>
      </c>
      <c r="E54" s="687">
        <f>Inversiones!E21</f>
        <v>0</v>
      </c>
      <c r="F54" s="687">
        <f>Inversiones!F21</f>
        <v>0</v>
      </c>
      <c r="G54" s="687">
        <f>Inversiones!G21</f>
        <v>0</v>
      </c>
      <c r="H54" s="687">
        <f>Inversiones!H21</f>
        <v>0</v>
      </c>
    </row>
    <row r="55" spans="4:8" ht="30">
      <c r="D55" s="690" t="s">
        <v>490</v>
      </c>
      <c r="E55" s="687">
        <f>Inversiones!E22</f>
        <v>0</v>
      </c>
      <c r="F55" s="687">
        <f>Inversiones!F22</f>
        <v>0</v>
      </c>
      <c r="G55" s="687">
        <f>Inversiones!G22</f>
        <v>0</v>
      </c>
      <c r="H55" s="687">
        <f>Inversiones!H22</f>
        <v>0</v>
      </c>
    </row>
    <row r="56" spans="4:8" ht="30">
      <c r="D56" s="692" t="s">
        <v>150</v>
      </c>
      <c r="E56" s="688">
        <f>Inversiones!E26</f>
        <v>0</v>
      </c>
      <c r="F56" s="688">
        <f>Inversiones!F26</f>
        <v>0</v>
      </c>
      <c r="G56" s="688">
        <f>Inversiones!G26</f>
        <v>0</v>
      </c>
      <c r="H56" s="688">
        <f>Inversiones!H26</f>
        <v>0</v>
      </c>
    </row>
    <row r="57" spans="4:8" ht="17.25">
      <c r="D57" s="693" t="s">
        <v>303</v>
      </c>
      <c r="E57" s="688">
        <f>Inversiones!E27</f>
        <v>0</v>
      </c>
      <c r="F57" s="688">
        <f>Inversiones!F27</f>
        <v>0</v>
      </c>
      <c r="G57" s="688">
        <f>Inversiones!G27</f>
        <v>0</v>
      </c>
      <c r="H57" s="688">
        <f>Inversiones!H27</f>
        <v>0</v>
      </c>
    </row>
  </sheetData>
  <mergeCells count="2">
    <mergeCell ref="B11:E11"/>
    <mergeCell ref="B12:E12"/>
  </mergeCells>
  <phoneticPr fontId="4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>
    <pageSetUpPr autoPageBreaks="0"/>
  </sheetPr>
  <dimension ref="A1:X166"/>
  <sheetViews>
    <sheetView showGridLines="0" showZeros="0" zoomScale="90" zoomScaleNormal="90" workbookViewId="0">
      <pane xSplit="6" ySplit="5" topLeftCell="G6" activePane="bottomRight" state="frozen"/>
      <selection activeCell="A28" sqref="A28:W29"/>
      <selection pane="topRight" activeCell="A28" sqref="A28:W29"/>
      <selection pane="bottomLeft" activeCell="A28" sqref="A28:W29"/>
      <selection pane="bottomRight" activeCell="G7" sqref="G7"/>
    </sheetView>
  </sheetViews>
  <sheetFormatPr baseColWidth="10" defaultColWidth="0" defaultRowHeight="18"/>
  <cols>
    <col min="1" max="1" width="2.125" style="325" bestFit="1" customWidth="1"/>
    <col min="2" max="3" width="2.625" style="325" customWidth="1"/>
    <col min="4" max="4" width="22.25" style="325" customWidth="1"/>
    <col min="5" max="5" width="13.375" style="326" hidden="1" customWidth="1"/>
    <col min="6" max="6" width="0.25" style="326" customWidth="1"/>
    <col min="7" max="7" width="14.75" style="326" customWidth="1"/>
    <col min="8" max="9" width="13.625" style="326" customWidth="1"/>
    <col min="10" max="13" width="11.125" style="326" customWidth="1"/>
    <col min="14" max="14" width="11.125" style="327" customWidth="1"/>
    <col min="15" max="15" width="11.125" style="325" customWidth="1"/>
    <col min="16" max="16" width="11.125" style="326" customWidth="1"/>
    <col min="17" max="17" width="11.125" style="327" customWidth="1"/>
    <col min="18" max="18" width="11.125" style="325" customWidth="1"/>
    <col min="19" max="19" width="11.125" style="326" customWidth="1"/>
    <col min="20" max="20" width="11.125" style="327" customWidth="1"/>
    <col min="21" max="21" width="11.125" style="325" customWidth="1"/>
    <col min="22" max="22" width="11.125" style="326" customWidth="1"/>
    <col min="23" max="23" width="11.125" style="327" customWidth="1"/>
    <col min="24" max="24" width="11.125" style="325" customWidth="1"/>
    <col min="25" max="16384" width="0" style="325" hidden="1"/>
  </cols>
  <sheetData>
    <row r="1" spans="1:23" ht="31.5" customHeight="1" thickBot="1"/>
    <row r="2" spans="1:23" s="303" customFormat="1" ht="22.5" customHeight="1">
      <c r="A2" s="695" t="s">
        <v>152</v>
      </c>
      <c r="B2" s="695"/>
      <c r="C2" s="695"/>
      <c r="D2" s="695"/>
      <c r="E2" s="695"/>
      <c r="F2" s="695"/>
      <c r="G2" s="695"/>
      <c r="H2" s="695"/>
      <c r="I2" s="695"/>
      <c r="J2" s="695"/>
      <c r="K2" s="695"/>
      <c r="L2" s="695"/>
      <c r="M2" s="695"/>
      <c r="N2" s="695"/>
      <c r="O2" s="695"/>
      <c r="P2" s="695"/>
      <c r="Q2" s="695"/>
      <c r="R2" s="695"/>
      <c r="S2" s="695"/>
      <c r="T2" s="695"/>
      <c r="U2" s="661"/>
      <c r="V2" s="661"/>
      <c r="W2" s="662"/>
    </row>
    <row r="3" spans="1:23" s="304" customFormat="1" ht="25.5" customHeight="1">
      <c r="A3" s="953"/>
      <c r="B3" s="942"/>
      <c r="C3" s="942"/>
      <c r="D3" s="943"/>
      <c r="E3" s="892" t="s">
        <v>470</v>
      </c>
      <c r="F3" s="893"/>
      <c r="G3" s="942" t="s">
        <v>470</v>
      </c>
      <c r="H3" s="943"/>
      <c r="I3" s="941" t="s">
        <v>60</v>
      </c>
      <c r="J3" s="942"/>
      <c r="K3" s="943"/>
      <c r="L3" s="947" t="s">
        <v>61</v>
      </c>
      <c r="M3" s="948"/>
      <c r="N3" s="949"/>
      <c r="O3" s="947" t="s">
        <v>62</v>
      </c>
      <c r="P3" s="948"/>
      <c r="Q3" s="949"/>
      <c r="R3" s="947" t="s">
        <v>176</v>
      </c>
      <c r="S3" s="948"/>
      <c r="T3" s="949"/>
      <c r="U3" s="955" t="s">
        <v>177</v>
      </c>
      <c r="V3" s="956"/>
      <c r="W3" s="957"/>
    </row>
    <row r="4" spans="1:23" s="304" customFormat="1" ht="31.5" customHeight="1">
      <c r="A4" s="954"/>
      <c r="B4" s="945"/>
      <c r="C4" s="945"/>
      <c r="D4" s="946"/>
      <c r="E4" s="892" t="s">
        <v>471</v>
      </c>
      <c r="F4" s="894"/>
      <c r="G4" s="945"/>
      <c r="H4" s="946"/>
      <c r="I4" s="944"/>
      <c r="J4" s="945"/>
      <c r="K4" s="946"/>
      <c r="L4" s="950"/>
      <c r="M4" s="951"/>
      <c r="N4" s="952"/>
      <c r="O4" s="950"/>
      <c r="P4" s="951"/>
      <c r="Q4" s="952"/>
      <c r="R4" s="950"/>
      <c r="S4" s="951"/>
      <c r="T4" s="952"/>
      <c r="U4" s="958"/>
      <c r="V4" s="959"/>
      <c r="W4" s="960"/>
    </row>
    <row r="5" spans="1:23" s="305" customFormat="1" ht="39.75" customHeight="1">
      <c r="A5" s="964" t="s">
        <v>0</v>
      </c>
      <c r="B5" s="965"/>
      <c r="C5" s="965"/>
      <c r="D5" s="965"/>
      <c r="E5" s="696" t="s">
        <v>302</v>
      </c>
      <c r="F5" s="697" t="s">
        <v>472</v>
      </c>
      <c r="G5" s="696" t="s">
        <v>302</v>
      </c>
      <c r="H5" s="697" t="s">
        <v>473</v>
      </c>
      <c r="I5" s="696" t="s">
        <v>302</v>
      </c>
      <c r="J5" s="697" t="s">
        <v>473</v>
      </c>
      <c r="K5" s="698" t="s">
        <v>433</v>
      </c>
      <c r="L5" s="696" t="s">
        <v>302</v>
      </c>
      <c r="M5" s="697" t="s">
        <v>473</v>
      </c>
      <c r="N5" s="698" t="s">
        <v>433</v>
      </c>
      <c r="O5" s="696" t="s">
        <v>302</v>
      </c>
      <c r="P5" s="697" t="s">
        <v>473</v>
      </c>
      <c r="Q5" s="698" t="s">
        <v>433</v>
      </c>
      <c r="R5" s="696" t="s">
        <v>302</v>
      </c>
      <c r="S5" s="697" t="s">
        <v>473</v>
      </c>
      <c r="T5" s="698" t="s">
        <v>433</v>
      </c>
      <c r="U5" s="696" t="s">
        <v>302</v>
      </c>
      <c r="V5" s="697" t="s">
        <v>473</v>
      </c>
      <c r="W5" s="699" t="s">
        <v>433</v>
      </c>
    </row>
    <row r="6" spans="1:23" s="310" customFormat="1" ht="20.25" customHeight="1">
      <c r="A6" s="306" t="s">
        <v>63</v>
      </c>
      <c r="B6" s="307" t="s">
        <v>137</v>
      </c>
      <c r="C6" s="308"/>
      <c r="D6" s="309"/>
      <c r="E6" s="571">
        <f>SUM(E7:E9)</f>
        <v>0</v>
      </c>
      <c r="F6" s="574"/>
      <c r="G6" s="785">
        <f>SUM(G7:G9)</f>
        <v>0</v>
      </c>
      <c r="H6" s="786"/>
      <c r="I6" s="785">
        <f>SUM(I7:I9)</f>
        <v>0</v>
      </c>
      <c r="J6" s="786"/>
      <c r="K6" s="787">
        <f>SUM(K7:K9)</f>
        <v>0</v>
      </c>
      <c r="L6" s="785">
        <f>SUM(L7:L9)</f>
        <v>0</v>
      </c>
      <c r="M6" s="786"/>
      <c r="N6" s="787">
        <f>SUM(N7:N9)</f>
        <v>0</v>
      </c>
      <c r="O6" s="785">
        <f>SUM(O7:O9)</f>
        <v>0</v>
      </c>
      <c r="P6" s="786"/>
      <c r="Q6" s="787">
        <f>SUM(Q7:Q9)</f>
        <v>0</v>
      </c>
      <c r="R6" s="785">
        <f>SUM(R7:R9)</f>
        <v>0</v>
      </c>
      <c r="S6" s="786"/>
      <c r="T6" s="787">
        <f>SUM(T7:T9)</f>
        <v>0</v>
      </c>
      <c r="U6" s="785">
        <f>SUM(U7:U9)</f>
        <v>0</v>
      </c>
      <c r="V6" s="786"/>
      <c r="W6" s="788">
        <f>SUM(W7:W9)</f>
        <v>0</v>
      </c>
    </row>
    <row r="7" spans="1:23" s="310" customFormat="1" ht="15">
      <c r="A7" s="311"/>
      <c r="B7" s="312" t="s">
        <v>2</v>
      </c>
      <c r="C7" s="312" t="s">
        <v>141</v>
      </c>
      <c r="D7" s="313"/>
      <c r="E7" s="572">
        <f>'Balance inicial'!D5</f>
        <v>0</v>
      </c>
      <c r="F7" s="731">
        <v>3</v>
      </c>
      <c r="G7" s="789"/>
      <c r="H7" s="790">
        <v>3</v>
      </c>
      <c r="I7" s="789"/>
      <c r="J7" s="790">
        <f>F7</f>
        <v>3</v>
      </c>
      <c r="K7" s="791">
        <f>J81</f>
        <v>0</v>
      </c>
      <c r="L7" s="789"/>
      <c r="M7" s="790">
        <f>J7</f>
        <v>3</v>
      </c>
      <c r="N7" s="791">
        <f>J82</f>
        <v>0</v>
      </c>
      <c r="O7" s="789"/>
      <c r="P7" s="790">
        <v>3</v>
      </c>
      <c r="Q7" s="791">
        <f>J83</f>
        <v>0</v>
      </c>
      <c r="R7" s="789"/>
      <c r="S7" s="790">
        <f>P7</f>
        <v>3</v>
      </c>
      <c r="T7" s="791">
        <f>J84</f>
        <v>0</v>
      </c>
      <c r="U7" s="789"/>
      <c r="V7" s="790">
        <f>S7</f>
        <v>3</v>
      </c>
      <c r="W7" s="792">
        <f>J85</f>
        <v>0</v>
      </c>
    </row>
    <row r="8" spans="1:23" s="310" customFormat="1" ht="36.75" customHeight="1">
      <c r="A8" s="311"/>
      <c r="B8" s="312" t="s">
        <v>2</v>
      </c>
      <c r="C8" s="966" t="s">
        <v>301</v>
      </c>
      <c r="D8" s="967"/>
      <c r="E8" s="572">
        <f>'Balance inicial'!D6</f>
        <v>0</v>
      </c>
      <c r="F8" s="731">
        <v>5</v>
      </c>
      <c r="G8" s="793"/>
      <c r="H8" s="790">
        <v>5</v>
      </c>
      <c r="I8" s="793">
        <f>Resultados!C8</f>
        <v>0</v>
      </c>
      <c r="J8" s="790">
        <f>F8</f>
        <v>5</v>
      </c>
      <c r="K8" s="791">
        <f>J88</f>
        <v>0</v>
      </c>
      <c r="L8" s="793">
        <f>Resultados!F8</f>
        <v>0</v>
      </c>
      <c r="M8" s="790">
        <f>J8</f>
        <v>5</v>
      </c>
      <c r="N8" s="791">
        <f>J89</f>
        <v>0</v>
      </c>
      <c r="O8" s="793">
        <f>Resultados!I8</f>
        <v>0</v>
      </c>
      <c r="P8" s="790">
        <f>M8</f>
        <v>5</v>
      </c>
      <c r="Q8" s="791">
        <f>J90</f>
        <v>0</v>
      </c>
      <c r="R8" s="793">
        <f>Resultados!L8</f>
        <v>0</v>
      </c>
      <c r="S8" s="790">
        <f>P8</f>
        <v>5</v>
      </c>
      <c r="T8" s="791">
        <f>J91</f>
        <v>0</v>
      </c>
      <c r="U8" s="793">
        <f>Resultados!O8</f>
        <v>0</v>
      </c>
      <c r="V8" s="790">
        <f>S8</f>
        <v>5</v>
      </c>
      <c r="W8" s="792">
        <f>J92</f>
        <v>0</v>
      </c>
    </row>
    <row r="9" spans="1:23" s="310" customFormat="1" ht="15">
      <c r="A9" s="311"/>
      <c r="B9" s="312" t="s">
        <v>2</v>
      </c>
      <c r="C9" s="312" t="s">
        <v>142</v>
      </c>
      <c r="D9" s="313"/>
      <c r="E9" s="572">
        <f>'Balance inicial'!D7</f>
        <v>0</v>
      </c>
      <c r="F9" s="731">
        <v>5</v>
      </c>
      <c r="G9" s="789"/>
      <c r="H9" s="790">
        <v>5</v>
      </c>
      <c r="I9" s="789"/>
      <c r="J9" s="790">
        <f>F9</f>
        <v>5</v>
      </c>
      <c r="K9" s="791">
        <f>J95</f>
        <v>0</v>
      </c>
      <c r="L9" s="789"/>
      <c r="M9" s="790">
        <f>J9</f>
        <v>5</v>
      </c>
      <c r="N9" s="791">
        <f>J96</f>
        <v>0</v>
      </c>
      <c r="O9" s="789"/>
      <c r="P9" s="790">
        <f>M9</f>
        <v>5</v>
      </c>
      <c r="Q9" s="791">
        <f>J97</f>
        <v>0</v>
      </c>
      <c r="R9" s="789"/>
      <c r="S9" s="790">
        <f>P9</f>
        <v>5</v>
      </c>
      <c r="T9" s="791">
        <f>J98</f>
        <v>0</v>
      </c>
      <c r="U9" s="789"/>
      <c r="V9" s="790">
        <f>S9</f>
        <v>5</v>
      </c>
      <c r="W9" s="792">
        <f>J99</f>
        <v>0</v>
      </c>
    </row>
    <row r="10" spans="1:23" s="310" customFormat="1" ht="20.25" customHeight="1">
      <c r="A10" s="311" t="s">
        <v>63</v>
      </c>
      <c r="B10" s="314" t="s">
        <v>138</v>
      </c>
      <c r="C10" s="315"/>
      <c r="D10" s="313"/>
      <c r="E10" s="573">
        <f>SUM(E11:E19)</f>
        <v>0</v>
      </c>
      <c r="F10" s="581"/>
      <c r="G10" s="794">
        <f>SUM(G11:G19)</f>
        <v>0</v>
      </c>
      <c r="H10" s="795"/>
      <c r="I10" s="794">
        <f>SUM(I11:I19)</f>
        <v>0</v>
      </c>
      <c r="J10" s="795"/>
      <c r="K10" s="796">
        <f>SUM(K12:K19)</f>
        <v>0</v>
      </c>
      <c r="L10" s="794">
        <f>SUM(L11:L19)</f>
        <v>0</v>
      </c>
      <c r="M10" s="795"/>
      <c r="N10" s="796">
        <f>SUM(N11:N19)</f>
        <v>0</v>
      </c>
      <c r="O10" s="794">
        <f>SUM(O11:O19)</f>
        <v>0</v>
      </c>
      <c r="P10" s="795"/>
      <c r="Q10" s="796">
        <f>SUM(Q11:Q19)</f>
        <v>0</v>
      </c>
      <c r="R10" s="794">
        <f>SUM(R11:R19)</f>
        <v>0</v>
      </c>
      <c r="S10" s="795"/>
      <c r="T10" s="796">
        <f>SUM(T11:T19)</f>
        <v>0</v>
      </c>
      <c r="U10" s="794">
        <f>SUM(U11:U19)</f>
        <v>0</v>
      </c>
      <c r="V10" s="795"/>
      <c r="W10" s="797">
        <f>SUM(W11:W19)</f>
        <v>0</v>
      </c>
    </row>
    <row r="11" spans="1:23" s="317" customFormat="1" ht="15">
      <c r="A11" s="316"/>
      <c r="B11" s="312" t="s">
        <v>2</v>
      </c>
      <c r="C11" s="312" t="s">
        <v>144</v>
      </c>
      <c r="D11" s="312"/>
      <c r="E11" s="572">
        <f>'Balance inicial'!D10</f>
        <v>0</v>
      </c>
      <c r="F11" s="584"/>
      <c r="G11" s="789"/>
      <c r="H11" s="798"/>
      <c r="I11" s="789"/>
      <c r="J11" s="798"/>
      <c r="K11" s="791"/>
      <c r="L11" s="789"/>
      <c r="M11" s="798"/>
      <c r="N11" s="791"/>
      <c r="O11" s="789"/>
      <c r="P11" s="798"/>
      <c r="Q11" s="791"/>
      <c r="R11" s="789"/>
      <c r="S11" s="798"/>
      <c r="T11" s="791"/>
      <c r="U11" s="789"/>
      <c r="V11" s="798"/>
      <c r="W11" s="792"/>
    </row>
    <row r="12" spans="1:23" s="317" customFormat="1" ht="15">
      <c r="A12" s="316"/>
      <c r="B12" s="312" t="s">
        <v>2</v>
      </c>
      <c r="C12" s="312" t="s">
        <v>145</v>
      </c>
      <c r="D12" s="312"/>
      <c r="E12" s="572">
        <f>'Balance inicial'!D11</f>
        <v>0</v>
      </c>
      <c r="F12" s="731">
        <v>30</v>
      </c>
      <c r="G12" s="789"/>
      <c r="H12" s="790">
        <v>30</v>
      </c>
      <c r="I12" s="789"/>
      <c r="J12" s="790">
        <f>F12</f>
        <v>30</v>
      </c>
      <c r="K12" s="791">
        <f>J102</f>
        <v>0</v>
      </c>
      <c r="L12" s="789"/>
      <c r="M12" s="790">
        <f t="shared" ref="M12:M19" si="0">J12</f>
        <v>30</v>
      </c>
      <c r="N12" s="791">
        <f>J103</f>
        <v>0</v>
      </c>
      <c r="O12" s="789"/>
      <c r="P12" s="790">
        <f>M12</f>
        <v>30</v>
      </c>
      <c r="Q12" s="791">
        <f>J104</f>
        <v>0</v>
      </c>
      <c r="R12" s="789"/>
      <c r="S12" s="790">
        <f t="shared" ref="S12:S19" si="1">P12</f>
        <v>30</v>
      </c>
      <c r="T12" s="791">
        <f>J105</f>
        <v>0</v>
      </c>
      <c r="U12" s="789"/>
      <c r="V12" s="790">
        <f t="shared" ref="V12:V19" si="2">S12</f>
        <v>30</v>
      </c>
      <c r="W12" s="792">
        <f>J106</f>
        <v>0</v>
      </c>
    </row>
    <row r="13" spans="1:23" s="317" customFormat="1" ht="15">
      <c r="A13" s="316"/>
      <c r="B13" s="312" t="s">
        <v>2</v>
      </c>
      <c r="C13" s="312" t="s">
        <v>185</v>
      </c>
      <c r="D13" s="312"/>
      <c r="E13" s="572">
        <f>'Balance inicial'!D12</f>
        <v>0</v>
      </c>
      <c r="F13" s="731">
        <v>15</v>
      </c>
      <c r="G13" s="789"/>
      <c r="H13" s="790">
        <v>15</v>
      </c>
      <c r="I13" s="789"/>
      <c r="J13" s="790">
        <f t="shared" ref="J13:J19" si="3">F13</f>
        <v>15</v>
      </c>
      <c r="K13" s="791">
        <f>J109</f>
        <v>0</v>
      </c>
      <c r="L13" s="789"/>
      <c r="M13" s="790">
        <f t="shared" si="0"/>
        <v>15</v>
      </c>
      <c r="N13" s="791">
        <f>J110</f>
        <v>0</v>
      </c>
      <c r="O13" s="789"/>
      <c r="P13" s="790">
        <f>M13</f>
        <v>15</v>
      </c>
      <c r="Q13" s="791">
        <f>J111</f>
        <v>0</v>
      </c>
      <c r="R13" s="789"/>
      <c r="S13" s="790">
        <f t="shared" si="1"/>
        <v>15</v>
      </c>
      <c r="T13" s="791">
        <f>J112</f>
        <v>0</v>
      </c>
      <c r="U13" s="789"/>
      <c r="V13" s="790">
        <f t="shared" si="2"/>
        <v>15</v>
      </c>
      <c r="W13" s="792">
        <f>J113</f>
        <v>0</v>
      </c>
    </row>
    <row r="14" spans="1:23" s="317" customFormat="1" ht="15">
      <c r="A14" s="316"/>
      <c r="B14" s="312" t="s">
        <v>2</v>
      </c>
      <c r="C14" s="312" t="s">
        <v>186</v>
      </c>
      <c r="D14" s="312"/>
      <c r="E14" s="572">
        <f>'Balance inicial'!D13</f>
        <v>0</v>
      </c>
      <c r="F14" s="731">
        <v>10</v>
      </c>
      <c r="G14" s="789"/>
      <c r="H14" s="790">
        <v>10</v>
      </c>
      <c r="I14" s="789"/>
      <c r="J14" s="790">
        <f t="shared" si="3"/>
        <v>10</v>
      </c>
      <c r="K14" s="791">
        <f>J116</f>
        <v>0</v>
      </c>
      <c r="L14" s="789"/>
      <c r="M14" s="790">
        <f t="shared" si="0"/>
        <v>10</v>
      </c>
      <c r="N14" s="791">
        <f>J117</f>
        <v>0</v>
      </c>
      <c r="O14" s="789"/>
      <c r="P14" s="790">
        <f>M14</f>
        <v>10</v>
      </c>
      <c r="Q14" s="791">
        <f>J118</f>
        <v>0</v>
      </c>
      <c r="R14" s="789"/>
      <c r="S14" s="790">
        <f t="shared" si="1"/>
        <v>10</v>
      </c>
      <c r="T14" s="791">
        <f>J119</f>
        <v>0</v>
      </c>
      <c r="U14" s="789"/>
      <c r="V14" s="790">
        <f t="shared" si="2"/>
        <v>10</v>
      </c>
      <c r="W14" s="792">
        <f>J120</f>
        <v>0</v>
      </c>
    </row>
    <row r="15" spans="1:23" s="317" customFormat="1" ht="15">
      <c r="A15" s="316"/>
      <c r="B15" s="312" t="s">
        <v>2</v>
      </c>
      <c r="C15" s="312" t="s">
        <v>146</v>
      </c>
      <c r="D15" s="312"/>
      <c r="E15" s="572">
        <f>'Balance inicial'!D14</f>
        <v>0</v>
      </c>
      <c r="F15" s="731">
        <v>10</v>
      </c>
      <c r="G15" s="789"/>
      <c r="H15" s="790">
        <v>10</v>
      </c>
      <c r="I15" s="789"/>
      <c r="J15" s="790">
        <f t="shared" si="3"/>
        <v>10</v>
      </c>
      <c r="K15" s="791">
        <f>J123</f>
        <v>0</v>
      </c>
      <c r="L15" s="789"/>
      <c r="M15" s="790">
        <f t="shared" si="0"/>
        <v>10</v>
      </c>
      <c r="N15" s="791">
        <f>J124</f>
        <v>0</v>
      </c>
      <c r="O15" s="789"/>
      <c r="P15" s="790">
        <v>4</v>
      </c>
      <c r="Q15" s="791">
        <f>J125</f>
        <v>0</v>
      </c>
      <c r="R15" s="789"/>
      <c r="S15" s="790">
        <f t="shared" si="1"/>
        <v>4</v>
      </c>
      <c r="T15" s="791">
        <f>J126</f>
        <v>0</v>
      </c>
      <c r="U15" s="789"/>
      <c r="V15" s="790">
        <f t="shared" si="2"/>
        <v>4</v>
      </c>
      <c r="W15" s="792">
        <f>J127</f>
        <v>0</v>
      </c>
    </row>
    <row r="16" spans="1:23" s="317" customFormat="1" ht="15">
      <c r="A16" s="316"/>
      <c r="B16" s="312" t="s">
        <v>2</v>
      </c>
      <c r="C16" s="312" t="s">
        <v>187</v>
      </c>
      <c r="D16" s="312"/>
      <c r="E16" s="572">
        <f>'Balance inicial'!D15</f>
        <v>0</v>
      </c>
      <c r="F16" s="731">
        <v>10</v>
      </c>
      <c r="G16" s="789"/>
      <c r="H16" s="790">
        <v>10</v>
      </c>
      <c r="I16" s="789"/>
      <c r="J16" s="790">
        <f t="shared" si="3"/>
        <v>10</v>
      </c>
      <c r="K16" s="791">
        <f>J130</f>
        <v>0</v>
      </c>
      <c r="L16" s="789"/>
      <c r="M16" s="790">
        <f t="shared" si="0"/>
        <v>10</v>
      </c>
      <c r="N16" s="791">
        <f>J131</f>
        <v>0</v>
      </c>
      <c r="O16" s="789"/>
      <c r="P16" s="790">
        <f>M16</f>
        <v>10</v>
      </c>
      <c r="Q16" s="791">
        <f>J132</f>
        <v>0</v>
      </c>
      <c r="R16" s="789"/>
      <c r="S16" s="790">
        <f t="shared" si="1"/>
        <v>10</v>
      </c>
      <c r="T16" s="791">
        <f>J133</f>
        <v>0</v>
      </c>
      <c r="U16" s="789"/>
      <c r="V16" s="790">
        <f t="shared" si="2"/>
        <v>10</v>
      </c>
      <c r="W16" s="792">
        <f>J134</f>
        <v>0</v>
      </c>
    </row>
    <row r="17" spans="1:24" s="317" customFormat="1" ht="15">
      <c r="A17" s="316"/>
      <c r="B17" s="312" t="s">
        <v>2</v>
      </c>
      <c r="C17" s="312" t="s">
        <v>147</v>
      </c>
      <c r="D17" s="312"/>
      <c r="E17" s="572">
        <f>'Balance inicial'!D16</f>
        <v>0</v>
      </c>
      <c r="F17" s="731">
        <v>4</v>
      </c>
      <c r="G17" s="789"/>
      <c r="H17" s="790">
        <v>4</v>
      </c>
      <c r="I17" s="789"/>
      <c r="J17" s="790">
        <f t="shared" si="3"/>
        <v>4</v>
      </c>
      <c r="K17" s="791">
        <f>J137</f>
        <v>0</v>
      </c>
      <c r="L17" s="789"/>
      <c r="M17" s="790">
        <f t="shared" si="0"/>
        <v>4</v>
      </c>
      <c r="N17" s="791">
        <f>J138</f>
        <v>0</v>
      </c>
      <c r="O17" s="789"/>
      <c r="P17" s="790">
        <f>M17</f>
        <v>4</v>
      </c>
      <c r="Q17" s="791">
        <f>J139</f>
        <v>0</v>
      </c>
      <c r="R17" s="789"/>
      <c r="S17" s="790">
        <f t="shared" si="1"/>
        <v>4</v>
      </c>
      <c r="T17" s="791">
        <f>J140</f>
        <v>0</v>
      </c>
      <c r="U17" s="789"/>
      <c r="V17" s="790">
        <f t="shared" si="2"/>
        <v>4</v>
      </c>
      <c r="W17" s="792">
        <f>J141</f>
        <v>0</v>
      </c>
    </row>
    <row r="18" spans="1:24" s="317" customFormat="1" ht="31.5" customHeight="1">
      <c r="A18" s="316"/>
      <c r="B18" s="312" t="s">
        <v>2</v>
      </c>
      <c r="C18" s="966" t="s">
        <v>301</v>
      </c>
      <c r="D18" s="967"/>
      <c r="E18" s="572">
        <f>'Balance inicial'!D17</f>
        <v>0</v>
      </c>
      <c r="F18" s="731">
        <v>10</v>
      </c>
      <c r="G18" s="793"/>
      <c r="H18" s="790">
        <v>10</v>
      </c>
      <c r="I18" s="793">
        <f>Resultados!C9</f>
        <v>0</v>
      </c>
      <c r="J18" s="790">
        <f t="shared" si="3"/>
        <v>10</v>
      </c>
      <c r="K18" s="791">
        <f>J144</f>
        <v>0</v>
      </c>
      <c r="L18" s="793">
        <f>Resultados!F9</f>
        <v>0</v>
      </c>
      <c r="M18" s="790">
        <f>J18</f>
        <v>10</v>
      </c>
      <c r="N18" s="791">
        <f>J145</f>
        <v>0</v>
      </c>
      <c r="O18" s="793">
        <f>Resultados!I9</f>
        <v>0</v>
      </c>
      <c r="P18" s="790">
        <f>M18</f>
        <v>10</v>
      </c>
      <c r="Q18" s="791">
        <f>J146</f>
        <v>0</v>
      </c>
      <c r="R18" s="793">
        <f>Resultados!L9</f>
        <v>0</v>
      </c>
      <c r="S18" s="790">
        <f>P18</f>
        <v>10</v>
      </c>
      <c r="T18" s="791">
        <f>J147</f>
        <v>0</v>
      </c>
      <c r="U18" s="793">
        <f>Resultados!O9</f>
        <v>0</v>
      </c>
      <c r="V18" s="790">
        <f>S18</f>
        <v>10</v>
      </c>
      <c r="W18" s="792">
        <f>J148</f>
        <v>0</v>
      </c>
    </row>
    <row r="19" spans="1:24" s="317" customFormat="1" ht="15">
      <c r="A19" s="316"/>
      <c r="B19" s="312" t="s">
        <v>2</v>
      </c>
      <c r="C19" s="312" t="s">
        <v>143</v>
      </c>
      <c r="D19" s="312"/>
      <c r="E19" s="572">
        <f>'Balance inicial'!D18</f>
        <v>0</v>
      </c>
      <c r="F19" s="731">
        <v>10</v>
      </c>
      <c r="G19" s="789"/>
      <c r="H19" s="790">
        <v>10</v>
      </c>
      <c r="I19" s="789"/>
      <c r="J19" s="790">
        <f t="shared" si="3"/>
        <v>10</v>
      </c>
      <c r="K19" s="791">
        <f>J151</f>
        <v>0</v>
      </c>
      <c r="L19" s="789"/>
      <c r="M19" s="790">
        <f t="shared" si="0"/>
        <v>10</v>
      </c>
      <c r="N19" s="791">
        <f>J152</f>
        <v>0</v>
      </c>
      <c r="O19" s="789"/>
      <c r="P19" s="790">
        <f>M19</f>
        <v>10</v>
      </c>
      <c r="Q19" s="791">
        <f>J153</f>
        <v>0</v>
      </c>
      <c r="R19" s="789"/>
      <c r="S19" s="790">
        <f t="shared" si="1"/>
        <v>10</v>
      </c>
      <c r="T19" s="791">
        <f>J154</f>
        <v>0</v>
      </c>
      <c r="U19" s="789"/>
      <c r="V19" s="790">
        <f t="shared" si="2"/>
        <v>10</v>
      </c>
      <c r="W19" s="792">
        <f>J155</f>
        <v>0</v>
      </c>
    </row>
    <row r="20" spans="1:24" s="310" customFormat="1" ht="21" customHeight="1">
      <c r="A20" s="311" t="s">
        <v>63</v>
      </c>
      <c r="B20" s="314" t="s">
        <v>139</v>
      </c>
      <c r="C20" s="318"/>
      <c r="D20" s="313"/>
      <c r="E20" s="573">
        <f>SUM(E21:E22)</f>
        <v>0</v>
      </c>
      <c r="F20" s="585"/>
      <c r="G20" s="794">
        <f>SUM(G21:G22)</f>
        <v>0</v>
      </c>
      <c r="H20" s="799"/>
      <c r="I20" s="794">
        <f>SUM(I21:I22)</f>
        <v>0</v>
      </c>
      <c r="J20" s="799"/>
      <c r="K20" s="796"/>
      <c r="L20" s="794">
        <f>SUM(L21:L22)</f>
        <v>0</v>
      </c>
      <c r="M20" s="795"/>
      <c r="N20" s="800"/>
      <c r="O20" s="794">
        <f>SUM(O21:O22)</f>
        <v>0</v>
      </c>
      <c r="P20" s="795"/>
      <c r="Q20" s="800"/>
      <c r="R20" s="794">
        <f>SUM(R21:R22)</f>
        <v>0</v>
      </c>
      <c r="S20" s="795"/>
      <c r="T20" s="800"/>
      <c r="U20" s="794">
        <f>SUM(U21:U22)</f>
        <v>0</v>
      </c>
      <c r="V20" s="795"/>
      <c r="W20" s="801"/>
    </row>
    <row r="21" spans="1:24" s="310" customFormat="1" ht="15">
      <c r="A21" s="311"/>
      <c r="B21" s="312" t="s">
        <v>2</v>
      </c>
      <c r="C21" s="312" t="s">
        <v>148</v>
      </c>
      <c r="D21" s="313"/>
      <c r="E21" s="572">
        <f>'Balance inicial'!D22</f>
        <v>0</v>
      </c>
      <c r="F21" s="584"/>
      <c r="G21" s="789"/>
      <c r="H21" s="798"/>
      <c r="I21" s="789"/>
      <c r="J21" s="798"/>
      <c r="K21" s="791"/>
      <c r="L21" s="789"/>
      <c r="M21" s="795"/>
      <c r="N21" s="800"/>
      <c r="O21" s="789"/>
      <c r="P21" s="795"/>
      <c r="Q21" s="800"/>
      <c r="R21" s="789"/>
      <c r="S21" s="795"/>
      <c r="T21" s="800"/>
      <c r="U21" s="789"/>
      <c r="V21" s="795"/>
      <c r="W21" s="801"/>
    </row>
    <row r="22" spans="1:24" s="310" customFormat="1" ht="15">
      <c r="A22" s="311"/>
      <c r="B22" s="312" t="s">
        <v>2</v>
      </c>
      <c r="C22" s="312" t="s">
        <v>149</v>
      </c>
      <c r="D22" s="313"/>
      <c r="E22" s="572">
        <f>'Balance inicial'!D20+'Balance inicial'!D23+'Balance inicial'!D24</f>
        <v>0</v>
      </c>
      <c r="F22" s="584"/>
      <c r="G22" s="789"/>
      <c r="H22" s="798"/>
      <c r="I22" s="789"/>
      <c r="J22" s="798"/>
      <c r="K22" s="791"/>
      <c r="L22" s="789"/>
      <c r="M22" s="795"/>
      <c r="N22" s="800"/>
      <c r="O22" s="789"/>
      <c r="P22" s="795"/>
      <c r="Q22" s="800"/>
      <c r="R22" s="789"/>
      <c r="S22" s="795"/>
      <c r="T22" s="800"/>
      <c r="U22" s="789"/>
      <c r="V22" s="795"/>
      <c r="W22" s="801"/>
    </row>
    <row r="23" spans="1:24" s="310" customFormat="1" ht="15">
      <c r="A23" s="311" t="s">
        <v>63</v>
      </c>
      <c r="B23" s="314" t="s">
        <v>491</v>
      </c>
      <c r="C23" s="318"/>
      <c r="D23" s="313"/>
      <c r="E23" s="572"/>
      <c r="F23" s="584"/>
      <c r="G23" s="802">
        <f>SUM(G24:G25)</f>
        <v>0</v>
      </c>
      <c r="H23" s="798"/>
      <c r="I23" s="803"/>
      <c r="J23" s="798"/>
      <c r="K23" s="791"/>
      <c r="L23" s="803"/>
      <c r="M23" s="795"/>
      <c r="N23" s="800"/>
      <c r="O23" s="803"/>
      <c r="P23" s="795"/>
      <c r="Q23" s="800"/>
      <c r="R23" s="803"/>
      <c r="S23" s="795"/>
      <c r="T23" s="800"/>
      <c r="U23" s="803"/>
      <c r="V23" s="795"/>
      <c r="W23" s="801"/>
    </row>
    <row r="24" spans="1:24" s="310" customFormat="1" ht="15">
      <c r="A24" s="311"/>
      <c r="B24" s="312" t="s">
        <v>2</v>
      </c>
      <c r="C24" s="312" t="s">
        <v>140</v>
      </c>
      <c r="D24" s="313"/>
      <c r="E24" s="572"/>
      <c r="F24" s="584"/>
      <c r="G24" s="789"/>
      <c r="H24" s="798"/>
      <c r="I24" s="803"/>
      <c r="J24" s="798"/>
      <c r="K24" s="791"/>
      <c r="L24" s="803"/>
      <c r="M24" s="795"/>
      <c r="N24" s="800"/>
      <c r="O24" s="803"/>
      <c r="P24" s="795"/>
      <c r="Q24" s="800"/>
      <c r="R24" s="803"/>
      <c r="S24" s="795"/>
      <c r="T24" s="800"/>
      <c r="U24" s="803"/>
      <c r="V24" s="795"/>
      <c r="W24" s="801"/>
    </row>
    <row r="25" spans="1:24" s="310" customFormat="1" ht="15.75" thickBot="1">
      <c r="A25" s="311"/>
      <c r="B25" s="312" t="s">
        <v>2</v>
      </c>
      <c r="C25" s="312" t="s">
        <v>492</v>
      </c>
      <c r="D25" s="313"/>
      <c r="E25" s="572"/>
      <c r="F25" s="584"/>
      <c r="G25" s="789"/>
      <c r="H25" s="798"/>
      <c r="I25" s="803"/>
      <c r="J25" s="798"/>
      <c r="K25" s="791"/>
      <c r="L25" s="803"/>
      <c r="M25" s="795"/>
      <c r="N25" s="800"/>
      <c r="O25" s="803"/>
      <c r="P25" s="795"/>
      <c r="Q25" s="800"/>
      <c r="R25" s="803"/>
      <c r="S25" s="795"/>
      <c r="T25" s="800"/>
      <c r="U25" s="803"/>
      <c r="V25" s="795"/>
      <c r="W25" s="801"/>
    </row>
    <row r="26" spans="1:24" s="319" customFormat="1" ht="34.5" customHeight="1" thickBot="1">
      <c r="A26" s="968" t="s">
        <v>150</v>
      </c>
      <c r="B26" s="969"/>
      <c r="C26" s="969"/>
      <c r="D26" s="970"/>
      <c r="E26" s="320">
        <f>E6+E10+E20</f>
        <v>0</v>
      </c>
      <c r="F26" s="588"/>
      <c r="G26" s="804">
        <f>G6+G10+G20+G23</f>
        <v>0</v>
      </c>
      <c r="H26" s="805"/>
      <c r="I26" s="804">
        <f>I6+I10+I20</f>
        <v>0</v>
      </c>
      <c r="J26" s="805"/>
      <c r="K26" s="806">
        <f>K6+K10</f>
        <v>0</v>
      </c>
      <c r="L26" s="804">
        <f>L6+L10+L20</f>
        <v>0</v>
      </c>
      <c r="M26" s="805"/>
      <c r="N26" s="806">
        <f>N6+N10</f>
        <v>0</v>
      </c>
      <c r="O26" s="804">
        <f>O6+O10+O20</f>
        <v>0</v>
      </c>
      <c r="P26" s="805"/>
      <c r="Q26" s="806">
        <f>Q6+Q10</f>
        <v>0</v>
      </c>
      <c r="R26" s="804">
        <f>R6+R10+R20</f>
        <v>0</v>
      </c>
      <c r="S26" s="805"/>
      <c r="T26" s="806">
        <f>T6+T10</f>
        <v>0</v>
      </c>
      <c r="U26" s="804">
        <f>U6+U10+U20</f>
        <v>0</v>
      </c>
      <c r="V26" s="805"/>
      <c r="W26" s="807">
        <f>W6+W10</f>
        <v>0</v>
      </c>
    </row>
    <row r="27" spans="1:24" s="319" customFormat="1" ht="28.5" customHeight="1" thickBot="1">
      <c r="A27" s="971" t="s">
        <v>303</v>
      </c>
      <c r="B27" s="972"/>
      <c r="C27" s="972"/>
      <c r="D27" s="973"/>
      <c r="E27" s="320"/>
      <c r="F27" s="321"/>
      <c r="G27" s="805">
        <f>(G6-G8+G10-G18)*Inicio!$D$21+G23*Inicio!$D$22</f>
        <v>0</v>
      </c>
      <c r="H27" s="808"/>
      <c r="I27" s="805">
        <f>(I6-I8+I10-I18)*Inicio!$D$21</f>
        <v>0</v>
      </c>
      <c r="J27" s="809"/>
      <c r="K27" s="809"/>
      <c r="L27" s="804">
        <f>(L6-L8+L10-L18)*Inicio!$D$21</f>
        <v>0</v>
      </c>
      <c r="M27" s="809"/>
      <c r="N27" s="809"/>
      <c r="O27" s="804">
        <f>(O6-O8+O10-O18)*Inicio!$D$21</f>
        <v>0</v>
      </c>
      <c r="P27" s="809"/>
      <c r="Q27" s="809"/>
      <c r="R27" s="804">
        <f>(R6-R8+R10-R18)*Inicio!$D$21</f>
        <v>0</v>
      </c>
      <c r="S27" s="809"/>
      <c r="T27" s="809"/>
      <c r="U27" s="804">
        <f>(U6-U8+U10-U18)*Inicio!$D$21</f>
        <v>0</v>
      </c>
      <c r="V27" s="809"/>
      <c r="W27" s="808"/>
    </row>
    <row r="28" spans="1:24" s="319" customFormat="1" ht="10.5" customHeight="1">
      <c r="A28" s="541"/>
      <c r="B28" s="541"/>
      <c r="C28" s="541"/>
      <c r="D28" s="541"/>
      <c r="E28" s="542"/>
      <c r="F28" s="543"/>
      <c r="G28" s="543"/>
      <c r="H28" s="543"/>
      <c r="I28" s="543"/>
      <c r="J28" s="542"/>
      <c r="K28" s="543"/>
      <c r="L28" s="543"/>
      <c r="M28" s="542"/>
      <c r="N28" s="544"/>
      <c r="O28" s="545"/>
      <c r="P28" s="542"/>
      <c r="Q28" s="544"/>
      <c r="R28" s="545"/>
      <c r="S28" s="542"/>
      <c r="T28" s="544"/>
      <c r="U28" s="545"/>
      <c r="V28" s="542"/>
      <c r="W28" s="544"/>
      <c r="X28" s="545"/>
    </row>
    <row r="30" spans="1:24" s="16" customFormat="1" ht="27.75" customHeight="1">
      <c r="A30" s="974" t="s">
        <v>395</v>
      </c>
      <c r="B30" s="974"/>
      <c r="C30" s="974"/>
      <c r="D30" s="974"/>
      <c r="E30" s="974"/>
      <c r="F30" s="974"/>
      <c r="G30" s="974"/>
      <c r="H30" s="974"/>
      <c r="I30" s="974"/>
      <c r="J30" s="974"/>
      <c r="K30" s="974"/>
      <c r="L30" s="974"/>
      <c r="M30" s="974"/>
      <c r="N30" s="974"/>
      <c r="O30" s="974"/>
      <c r="P30" s="974"/>
      <c r="Q30" s="974"/>
      <c r="R30" s="974"/>
      <c r="S30" s="974"/>
      <c r="T30" s="974"/>
      <c r="U30" s="974"/>
      <c r="V30" s="974"/>
      <c r="W30" s="974"/>
    </row>
    <row r="31" spans="1:24" s="16" customFormat="1" ht="27.75" customHeight="1">
      <c r="A31" s="975" t="s">
        <v>456</v>
      </c>
      <c r="B31" s="975"/>
      <c r="C31" s="975"/>
      <c r="D31" s="975"/>
      <c r="E31" s="975"/>
      <c r="F31" s="975"/>
      <c r="G31" s="975"/>
      <c r="H31" s="975"/>
      <c r="I31" s="975"/>
      <c r="J31" s="975"/>
      <c r="K31" s="975"/>
      <c r="L31" s="975"/>
      <c r="M31" s="975"/>
      <c r="N31" s="975"/>
      <c r="O31" s="975"/>
      <c r="P31" s="975"/>
      <c r="Q31" s="975"/>
      <c r="R31" s="975"/>
      <c r="S31" s="975"/>
      <c r="T31" s="975"/>
      <c r="U31" s="975"/>
      <c r="V31" s="975"/>
      <c r="W31" s="975"/>
    </row>
    <row r="32" spans="1:24" ht="18.75" thickBot="1">
      <c r="A32" s="976" t="s">
        <v>457</v>
      </c>
      <c r="B32" s="976"/>
      <c r="C32" s="976"/>
      <c r="D32" s="976"/>
      <c r="E32" s="976"/>
      <c r="F32" s="976"/>
      <c r="G32" s="976"/>
      <c r="H32" s="976"/>
      <c r="I32" s="976"/>
      <c r="J32" s="976"/>
      <c r="K32" s="976"/>
      <c r="L32" s="976"/>
      <c r="M32" s="976"/>
      <c r="N32" s="976"/>
      <c r="O32" s="976"/>
      <c r="P32" s="976"/>
      <c r="Q32" s="976"/>
      <c r="R32" s="976"/>
      <c r="S32" s="976"/>
      <c r="T32" s="976"/>
      <c r="U32" s="976"/>
      <c r="V32" s="976"/>
      <c r="W32" s="976"/>
    </row>
    <row r="53" spans="4:23" ht="18" hidden="1" customHeight="1"/>
    <row r="54" spans="4:23" ht="18" hidden="1" customHeight="1">
      <c r="E54" s="328" t="s">
        <v>458</v>
      </c>
      <c r="F54" s="328" t="s">
        <v>459</v>
      </c>
      <c r="G54" s="328" t="s">
        <v>60</v>
      </c>
      <c r="H54" s="328" t="s">
        <v>61</v>
      </c>
      <c r="I54" s="328" t="s">
        <v>62</v>
      </c>
      <c r="J54" s="328" t="s">
        <v>176</v>
      </c>
      <c r="K54" s="328" t="s">
        <v>177</v>
      </c>
      <c r="L54" s="325"/>
      <c r="V54" s="325"/>
      <c r="W54" s="325"/>
    </row>
    <row r="55" spans="4:23" ht="18" hidden="1" customHeight="1">
      <c r="D55" s="329" t="str">
        <f>C7</f>
        <v>Aplicaciones informáticas</v>
      </c>
      <c r="E55" s="330">
        <f>E7</f>
        <v>0</v>
      </c>
      <c r="F55" s="330">
        <f>G7</f>
        <v>0</v>
      </c>
      <c r="G55" s="330">
        <f>I7</f>
        <v>0</v>
      </c>
      <c r="H55" s="330">
        <f>L7</f>
        <v>0</v>
      </c>
      <c r="I55" s="330">
        <f>O7</f>
        <v>0</v>
      </c>
      <c r="J55" s="330">
        <f>R7</f>
        <v>0</v>
      </c>
      <c r="K55" s="330">
        <f>U7</f>
        <v>0</v>
      </c>
      <c r="L55" s="325"/>
      <c r="V55" s="325"/>
      <c r="W55" s="325"/>
    </row>
    <row r="56" spans="4:23" ht="21.75" hidden="1" customHeight="1">
      <c r="D56" s="331" t="str">
        <f>C8</f>
        <v>Inmovilizaciones realizadas por la propia empresa</v>
      </c>
      <c r="E56" s="330">
        <f>E8</f>
        <v>0</v>
      </c>
      <c r="F56" s="330"/>
      <c r="G56" s="330">
        <f>I8</f>
        <v>0</v>
      </c>
      <c r="H56" s="330">
        <f>L8</f>
        <v>0</v>
      </c>
      <c r="I56" s="330">
        <f>O8</f>
        <v>0</v>
      </c>
      <c r="J56" s="330">
        <f>R8</f>
        <v>0</v>
      </c>
      <c r="K56" s="330">
        <f>U8</f>
        <v>0</v>
      </c>
      <c r="L56" s="325"/>
      <c r="V56" s="325"/>
      <c r="W56" s="325"/>
    </row>
    <row r="57" spans="4:23" ht="18.75" hidden="1" customHeight="1">
      <c r="D57" s="331" t="str">
        <f>C9</f>
        <v>Otras inversiones intangibles</v>
      </c>
      <c r="E57" s="330">
        <f>E9</f>
        <v>0</v>
      </c>
      <c r="F57" s="330">
        <f>G9</f>
        <v>0</v>
      </c>
      <c r="G57" s="330">
        <f>I9</f>
        <v>0</v>
      </c>
      <c r="H57" s="330">
        <f>L9</f>
        <v>0</v>
      </c>
      <c r="I57" s="330">
        <f>O9</f>
        <v>0</v>
      </c>
      <c r="J57" s="330">
        <f>R9</f>
        <v>0</v>
      </c>
      <c r="K57" s="330">
        <f>U9</f>
        <v>0</v>
      </c>
      <c r="L57" s="325"/>
      <c r="V57" s="325"/>
      <c r="W57" s="325"/>
    </row>
    <row r="58" spans="4:23" ht="18" hidden="1" customHeight="1">
      <c r="D58" s="329" t="str">
        <f t="shared" ref="D58:D65" si="4">C12</f>
        <v>Edificaciones</v>
      </c>
      <c r="E58" s="330">
        <f t="shared" ref="E58:E65" si="5">E12</f>
        <v>0</v>
      </c>
      <c r="F58" s="330">
        <f t="shared" ref="F58:F63" si="6">G12</f>
        <v>0</v>
      </c>
      <c r="G58" s="330">
        <f t="shared" ref="G58:G65" si="7">I12</f>
        <v>0</v>
      </c>
      <c r="H58" s="330">
        <f t="shared" ref="H58:H65" si="8">L12</f>
        <v>0</v>
      </c>
      <c r="I58" s="330">
        <f t="shared" ref="I58:I65" si="9">O12</f>
        <v>0</v>
      </c>
      <c r="J58" s="330">
        <f t="shared" ref="J58:J65" si="10">R12</f>
        <v>0</v>
      </c>
      <c r="K58" s="330">
        <f t="shared" ref="K58:K65" si="11">U12</f>
        <v>0</v>
      </c>
      <c r="L58" s="325"/>
      <c r="V58" s="325"/>
      <c r="W58" s="325"/>
    </row>
    <row r="59" spans="4:23" ht="18" hidden="1" customHeight="1">
      <c r="D59" s="329" t="str">
        <f t="shared" si="4"/>
        <v>Instalaciones</v>
      </c>
      <c r="E59" s="330">
        <f t="shared" si="5"/>
        <v>0</v>
      </c>
      <c r="F59" s="330">
        <f t="shared" si="6"/>
        <v>0</v>
      </c>
      <c r="G59" s="330">
        <f t="shared" si="7"/>
        <v>0</v>
      </c>
      <c r="H59" s="330">
        <f t="shared" si="8"/>
        <v>0</v>
      </c>
      <c r="I59" s="330">
        <f t="shared" si="9"/>
        <v>0</v>
      </c>
      <c r="J59" s="330">
        <f t="shared" si="10"/>
        <v>0</v>
      </c>
      <c r="K59" s="330">
        <f t="shared" si="11"/>
        <v>0</v>
      </c>
      <c r="L59" s="325"/>
      <c r="V59" s="325"/>
      <c r="W59" s="325"/>
    </row>
    <row r="60" spans="4:23" ht="18" hidden="1" customHeight="1">
      <c r="D60" s="329" t="str">
        <f t="shared" si="4"/>
        <v>Maquinaria</v>
      </c>
      <c r="E60" s="330">
        <f t="shared" si="5"/>
        <v>0</v>
      </c>
      <c r="F60" s="330">
        <f t="shared" si="6"/>
        <v>0</v>
      </c>
      <c r="G60" s="330">
        <f t="shared" si="7"/>
        <v>0</v>
      </c>
      <c r="H60" s="330">
        <f t="shared" si="8"/>
        <v>0</v>
      </c>
      <c r="I60" s="330">
        <f t="shared" si="9"/>
        <v>0</v>
      </c>
      <c r="J60" s="330">
        <f t="shared" si="10"/>
        <v>0</v>
      </c>
      <c r="K60" s="330">
        <f t="shared" si="11"/>
        <v>0</v>
      </c>
      <c r="L60" s="325"/>
      <c r="V60" s="325"/>
      <c r="W60" s="325"/>
    </row>
    <row r="61" spans="4:23" ht="18" hidden="1" customHeight="1">
      <c r="D61" s="329" t="str">
        <f t="shared" si="4"/>
        <v>Mobiliario de oficina</v>
      </c>
      <c r="E61" s="330">
        <f t="shared" si="5"/>
        <v>0</v>
      </c>
      <c r="F61" s="330">
        <f t="shared" si="6"/>
        <v>0</v>
      </c>
      <c r="G61" s="330">
        <f t="shared" si="7"/>
        <v>0</v>
      </c>
      <c r="H61" s="330">
        <f t="shared" si="8"/>
        <v>0</v>
      </c>
      <c r="I61" s="330">
        <f t="shared" si="9"/>
        <v>0</v>
      </c>
      <c r="J61" s="330">
        <f t="shared" si="10"/>
        <v>0</v>
      </c>
      <c r="K61" s="330">
        <f t="shared" si="11"/>
        <v>0</v>
      </c>
      <c r="L61" s="325"/>
      <c r="V61" s="325"/>
      <c r="W61" s="325"/>
    </row>
    <row r="62" spans="4:23" ht="18" hidden="1" customHeight="1">
      <c r="D62" s="329" t="str">
        <f t="shared" si="4"/>
        <v>Vehículos de transporte</v>
      </c>
      <c r="E62" s="330">
        <f t="shared" si="5"/>
        <v>0</v>
      </c>
      <c r="F62" s="330">
        <f t="shared" si="6"/>
        <v>0</v>
      </c>
      <c r="G62" s="330">
        <f t="shared" si="7"/>
        <v>0</v>
      </c>
      <c r="H62" s="330">
        <f t="shared" si="8"/>
        <v>0</v>
      </c>
      <c r="I62" s="330">
        <f t="shared" si="9"/>
        <v>0</v>
      </c>
      <c r="J62" s="330">
        <f t="shared" si="10"/>
        <v>0</v>
      </c>
      <c r="K62" s="330">
        <f t="shared" si="11"/>
        <v>0</v>
      </c>
      <c r="L62" s="325"/>
      <c r="V62" s="325"/>
      <c r="W62" s="325"/>
    </row>
    <row r="63" spans="4:23" ht="18" hidden="1" customHeight="1">
      <c r="D63" s="329" t="str">
        <f t="shared" si="4"/>
        <v>Equipamientos informáticos</v>
      </c>
      <c r="E63" s="330">
        <f t="shared" si="5"/>
        <v>0</v>
      </c>
      <c r="F63" s="330">
        <f t="shared" si="6"/>
        <v>0</v>
      </c>
      <c r="G63" s="330">
        <f t="shared" si="7"/>
        <v>0</v>
      </c>
      <c r="H63" s="330">
        <f t="shared" si="8"/>
        <v>0</v>
      </c>
      <c r="I63" s="330">
        <f t="shared" si="9"/>
        <v>0</v>
      </c>
      <c r="J63" s="330">
        <f t="shared" si="10"/>
        <v>0</v>
      </c>
      <c r="K63" s="330">
        <f t="shared" si="11"/>
        <v>0</v>
      </c>
      <c r="L63" s="325"/>
      <c r="V63" s="325"/>
      <c r="W63" s="325"/>
    </row>
    <row r="64" spans="4:23" ht="20.25" hidden="1" customHeight="1">
      <c r="D64" s="331" t="str">
        <f t="shared" si="4"/>
        <v>Inmovilizaciones realizadas por la propia empresa</v>
      </c>
      <c r="E64" s="330">
        <f t="shared" si="5"/>
        <v>0</v>
      </c>
      <c r="F64" s="330"/>
      <c r="G64" s="330">
        <f t="shared" si="7"/>
        <v>0</v>
      </c>
      <c r="H64" s="330">
        <f t="shared" si="8"/>
        <v>0</v>
      </c>
      <c r="I64" s="330">
        <f t="shared" si="9"/>
        <v>0</v>
      </c>
      <c r="J64" s="330">
        <f t="shared" si="10"/>
        <v>0</v>
      </c>
      <c r="K64" s="330">
        <f t="shared" si="11"/>
        <v>0</v>
      </c>
      <c r="L64" s="325"/>
      <c r="V64" s="325"/>
      <c r="W64" s="325"/>
    </row>
    <row r="65" spans="4:23" ht="18" hidden="1" customHeight="1">
      <c r="D65" s="329" t="str">
        <f t="shared" si="4"/>
        <v>Otras inversiones materiales</v>
      </c>
      <c r="E65" s="330">
        <f t="shared" si="5"/>
        <v>0</v>
      </c>
      <c r="F65" s="330">
        <f>G19</f>
        <v>0</v>
      </c>
      <c r="G65" s="330">
        <f t="shared" si="7"/>
        <v>0</v>
      </c>
      <c r="H65" s="330">
        <f t="shared" si="8"/>
        <v>0</v>
      </c>
      <c r="I65" s="330">
        <f t="shared" si="9"/>
        <v>0</v>
      </c>
      <c r="J65" s="330">
        <f t="shared" si="10"/>
        <v>0</v>
      </c>
      <c r="K65" s="330">
        <f t="shared" si="11"/>
        <v>0</v>
      </c>
      <c r="L65" s="325"/>
      <c r="V65" s="325"/>
      <c r="W65" s="325"/>
    </row>
    <row r="66" spans="4:23" ht="18" hidden="1" customHeight="1">
      <c r="M66" s="327"/>
      <c r="N66" s="325"/>
      <c r="O66" s="326"/>
      <c r="P66" s="327"/>
      <c r="Q66" s="325"/>
      <c r="R66" s="326"/>
      <c r="S66" s="327"/>
      <c r="T66" s="325"/>
      <c r="U66" s="326"/>
      <c r="V66" s="327"/>
      <c r="W66" s="325"/>
    </row>
    <row r="67" spans="4:23" ht="18" hidden="1" customHeight="1">
      <c r="D67" s="332"/>
      <c r="E67" s="328" t="s">
        <v>458</v>
      </c>
      <c r="F67" s="328" t="s">
        <v>459</v>
      </c>
      <c r="G67" s="328" t="s">
        <v>60</v>
      </c>
      <c r="H67" s="328" t="s">
        <v>61</v>
      </c>
      <c r="I67" s="328" t="s">
        <v>62</v>
      </c>
      <c r="J67" s="328" t="s">
        <v>176</v>
      </c>
      <c r="K67" s="328" t="s">
        <v>177</v>
      </c>
      <c r="L67" s="325"/>
      <c r="V67" s="325"/>
      <c r="W67" s="325"/>
    </row>
    <row r="68" spans="4:23" ht="18" hidden="1" customHeight="1">
      <c r="D68" s="329" t="str">
        <f>D55</f>
        <v>Aplicaciones informáticas</v>
      </c>
      <c r="E68" s="333">
        <f>IF(F7&gt;0,1/F7,0)</f>
        <v>0.33333333333333331</v>
      </c>
      <c r="F68" s="333">
        <f>IF(H7&gt;0,1/H7,0)</f>
        <v>0.33333333333333331</v>
      </c>
      <c r="G68" s="333">
        <f>IF(J7&gt;0,1/J7,0)</f>
        <v>0.33333333333333331</v>
      </c>
      <c r="H68" s="333">
        <f>IF(M7&gt;0,1/M7,0)</f>
        <v>0.33333333333333331</v>
      </c>
      <c r="I68" s="333">
        <f>IF(P7&gt;0,1/P7,0)</f>
        <v>0.33333333333333331</v>
      </c>
      <c r="J68" s="333">
        <f>IF(S7&gt;0,1/S7,0)</f>
        <v>0.33333333333333331</v>
      </c>
      <c r="K68" s="333">
        <f>IF(V7&gt;0,1/V7,0)</f>
        <v>0.33333333333333331</v>
      </c>
      <c r="L68" s="325"/>
      <c r="V68" s="325"/>
      <c r="W68" s="325"/>
    </row>
    <row r="69" spans="4:23" ht="20.25" hidden="1" customHeight="1">
      <c r="D69" s="331" t="str">
        <f>D56</f>
        <v>Inmovilizaciones realizadas por la propia empresa</v>
      </c>
      <c r="E69" s="333">
        <f>IF(F8&gt;0,1/F8,0)</f>
        <v>0.2</v>
      </c>
      <c r="F69" s="333">
        <f>IF(H8&gt;0,1/H8,0)</f>
        <v>0.2</v>
      </c>
      <c r="G69" s="333">
        <f>IF(J8&gt;0,1/J8,0)</f>
        <v>0.2</v>
      </c>
      <c r="H69" s="333">
        <f>IF(M8&gt;0,1/M8,0)</f>
        <v>0.2</v>
      </c>
      <c r="I69" s="333">
        <f>IF(P8&gt;0,1/P8,0)</f>
        <v>0.2</v>
      </c>
      <c r="J69" s="333">
        <f>IF(S8&gt;0,1/S8,0)</f>
        <v>0.2</v>
      </c>
      <c r="K69" s="333">
        <f>IF(V8&gt;0,1/V8,0)</f>
        <v>0.2</v>
      </c>
      <c r="L69" s="325"/>
      <c r="V69" s="325"/>
      <c r="W69" s="325"/>
    </row>
    <row r="70" spans="4:23" ht="18" hidden="1" customHeight="1">
      <c r="D70" s="329" t="str">
        <f>D57</f>
        <v>Otras inversiones intangibles</v>
      </c>
      <c r="E70" s="333">
        <f>IF(F9&gt;0,1/F9,0)</f>
        <v>0.2</v>
      </c>
      <c r="F70" s="333">
        <f>IF(H9&gt;0,1/H9,0)</f>
        <v>0.2</v>
      </c>
      <c r="G70" s="333">
        <f>IF(J9&gt;0,1/J9,0)</f>
        <v>0.2</v>
      </c>
      <c r="H70" s="333">
        <f>IF(M9&gt;0,1/M9,0)</f>
        <v>0.2</v>
      </c>
      <c r="I70" s="333">
        <f>IF(P9&gt;0,1/P9,0)</f>
        <v>0.2</v>
      </c>
      <c r="J70" s="333">
        <f>IF(S9&gt;0,1/S9,0)</f>
        <v>0.2</v>
      </c>
      <c r="K70" s="333">
        <f>IF(V9&gt;0,1/V9,0)</f>
        <v>0.2</v>
      </c>
      <c r="L70" s="325"/>
      <c r="V70" s="325"/>
      <c r="W70" s="325"/>
    </row>
    <row r="71" spans="4:23" ht="18" hidden="1" customHeight="1">
      <c r="D71" s="329" t="str">
        <f t="shared" ref="D71:D76" si="12">D58</f>
        <v>Edificaciones</v>
      </c>
      <c r="E71" s="333">
        <f>IF(F12&gt;0,1/F12,0)</f>
        <v>3.3333333333333333E-2</v>
      </c>
      <c r="F71" s="333">
        <f t="shared" ref="F71:F78" si="13">IF(H12&gt;0,1/H12,0)</f>
        <v>3.3333333333333333E-2</v>
      </c>
      <c r="G71" s="333">
        <f>IF(J12&gt;0,1/J12,0)</f>
        <v>3.3333333333333333E-2</v>
      </c>
      <c r="H71" s="333">
        <f>IF(M12&gt;0,1/M12,0)</f>
        <v>3.3333333333333333E-2</v>
      </c>
      <c r="I71" s="333">
        <f>IF(P12&gt;0,1/P12,0)</f>
        <v>3.3333333333333333E-2</v>
      </c>
      <c r="J71" s="333">
        <f>IF(S12&gt;0,1/S12,0)</f>
        <v>3.3333333333333333E-2</v>
      </c>
      <c r="K71" s="333">
        <f>IF(V12&gt;0,1/V12,0)</f>
        <v>3.3333333333333333E-2</v>
      </c>
      <c r="L71" s="325"/>
      <c r="V71" s="325"/>
      <c r="W71" s="325"/>
    </row>
    <row r="72" spans="4:23" ht="18" hidden="1" customHeight="1">
      <c r="D72" s="329" t="str">
        <f t="shared" si="12"/>
        <v>Instalaciones</v>
      </c>
      <c r="E72" s="333">
        <f t="shared" ref="E72:E78" si="14">IF(F13&gt;0,1/F13,0)</f>
        <v>6.6666666666666666E-2</v>
      </c>
      <c r="F72" s="333">
        <f t="shared" si="13"/>
        <v>6.6666666666666666E-2</v>
      </c>
      <c r="G72" s="333">
        <f t="shared" ref="G72:G78" si="15">IF(J13&gt;0,1/J13,0)</f>
        <v>6.6666666666666666E-2</v>
      </c>
      <c r="H72" s="333">
        <f t="shared" ref="H72:H78" si="16">IF(M13&gt;0,1/M13,0)</f>
        <v>6.6666666666666666E-2</v>
      </c>
      <c r="I72" s="333">
        <f t="shared" ref="I72:I78" si="17">IF(P13&gt;0,1/P13,0)</f>
        <v>6.6666666666666666E-2</v>
      </c>
      <c r="J72" s="333">
        <f t="shared" ref="J72:J78" si="18">IF(S13&gt;0,1/S13,0)</f>
        <v>6.6666666666666666E-2</v>
      </c>
      <c r="K72" s="333">
        <f t="shared" ref="K72:K78" si="19">IF(V13&gt;0,1/V13,0)</f>
        <v>6.6666666666666666E-2</v>
      </c>
      <c r="L72" s="325"/>
      <c r="V72" s="325"/>
      <c r="W72" s="325"/>
    </row>
    <row r="73" spans="4:23" ht="18" hidden="1" customHeight="1">
      <c r="D73" s="329" t="str">
        <f t="shared" si="12"/>
        <v>Maquinaria</v>
      </c>
      <c r="E73" s="333">
        <f t="shared" si="14"/>
        <v>0.1</v>
      </c>
      <c r="F73" s="333">
        <f t="shared" si="13"/>
        <v>0.1</v>
      </c>
      <c r="G73" s="333">
        <f t="shared" si="15"/>
        <v>0.1</v>
      </c>
      <c r="H73" s="333">
        <f t="shared" si="16"/>
        <v>0.1</v>
      </c>
      <c r="I73" s="333">
        <f t="shared" si="17"/>
        <v>0.1</v>
      </c>
      <c r="J73" s="333">
        <f t="shared" si="18"/>
        <v>0.1</v>
      </c>
      <c r="K73" s="333">
        <f t="shared" si="19"/>
        <v>0.1</v>
      </c>
      <c r="L73" s="325"/>
      <c r="V73" s="325"/>
      <c r="W73" s="325"/>
    </row>
    <row r="74" spans="4:23" ht="18" hidden="1" customHeight="1">
      <c r="D74" s="329" t="str">
        <f t="shared" si="12"/>
        <v>Mobiliario de oficina</v>
      </c>
      <c r="E74" s="333">
        <f t="shared" si="14"/>
        <v>0.1</v>
      </c>
      <c r="F74" s="333">
        <f t="shared" si="13"/>
        <v>0.1</v>
      </c>
      <c r="G74" s="333">
        <f t="shared" si="15"/>
        <v>0.1</v>
      </c>
      <c r="H74" s="333">
        <f t="shared" si="16"/>
        <v>0.1</v>
      </c>
      <c r="I74" s="333">
        <f t="shared" si="17"/>
        <v>0.25</v>
      </c>
      <c r="J74" s="333">
        <f t="shared" si="18"/>
        <v>0.25</v>
      </c>
      <c r="K74" s="333">
        <f t="shared" si="19"/>
        <v>0.25</v>
      </c>
      <c r="L74" s="325"/>
      <c r="V74" s="325"/>
      <c r="W74" s="325"/>
    </row>
    <row r="75" spans="4:23" ht="18" hidden="1" customHeight="1">
      <c r="D75" s="329" t="str">
        <f t="shared" si="12"/>
        <v>Vehículos de transporte</v>
      </c>
      <c r="E75" s="333">
        <f t="shared" si="14"/>
        <v>0.1</v>
      </c>
      <c r="F75" s="333">
        <f t="shared" si="13"/>
        <v>0.1</v>
      </c>
      <c r="G75" s="333">
        <f t="shared" si="15"/>
        <v>0.1</v>
      </c>
      <c r="H75" s="333">
        <f t="shared" si="16"/>
        <v>0.1</v>
      </c>
      <c r="I75" s="333">
        <f t="shared" si="17"/>
        <v>0.1</v>
      </c>
      <c r="J75" s="333">
        <f t="shared" si="18"/>
        <v>0.1</v>
      </c>
      <c r="K75" s="333">
        <f t="shared" si="19"/>
        <v>0.1</v>
      </c>
      <c r="L75" s="325"/>
      <c r="V75" s="325"/>
      <c r="W75" s="325"/>
    </row>
    <row r="76" spans="4:23" ht="18" hidden="1" customHeight="1">
      <c r="D76" s="329" t="str">
        <f t="shared" si="12"/>
        <v>Equipamientos informáticos</v>
      </c>
      <c r="E76" s="333">
        <f t="shared" si="14"/>
        <v>0.25</v>
      </c>
      <c r="F76" s="333">
        <f t="shared" si="13"/>
        <v>0.25</v>
      </c>
      <c r="G76" s="333">
        <f t="shared" si="15"/>
        <v>0.25</v>
      </c>
      <c r="H76" s="333">
        <f t="shared" si="16"/>
        <v>0.25</v>
      </c>
      <c r="I76" s="333">
        <f t="shared" si="17"/>
        <v>0.25</v>
      </c>
      <c r="J76" s="333">
        <f t="shared" si="18"/>
        <v>0.25</v>
      </c>
      <c r="K76" s="333">
        <f t="shared" si="19"/>
        <v>0.25</v>
      </c>
      <c r="L76" s="325"/>
      <c r="V76" s="325"/>
      <c r="W76" s="325"/>
    </row>
    <row r="77" spans="4:23" ht="20.25" hidden="1" customHeight="1">
      <c r="D77" s="331" t="str">
        <f>D64</f>
        <v>Inmovilizaciones realizadas por la propia empresa</v>
      </c>
      <c r="E77" s="333">
        <f t="shared" si="14"/>
        <v>0.1</v>
      </c>
      <c r="F77" s="333">
        <f t="shared" si="13"/>
        <v>0.1</v>
      </c>
      <c r="G77" s="333">
        <f t="shared" si="15"/>
        <v>0.1</v>
      </c>
      <c r="H77" s="333">
        <f t="shared" si="16"/>
        <v>0.1</v>
      </c>
      <c r="I77" s="333">
        <f t="shared" si="17"/>
        <v>0.1</v>
      </c>
      <c r="J77" s="333">
        <f t="shared" si="18"/>
        <v>0.1</v>
      </c>
      <c r="K77" s="333">
        <f t="shared" si="19"/>
        <v>0.1</v>
      </c>
      <c r="L77" s="325"/>
      <c r="V77" s="325"/>
      <c r="W77" s="325"/>
    </row>
    <row r="78" spans="4:23" ht="20.25" hidden="1" customHeight="1">
      <c r="D78" s="329" t="str">
        <f>D65</f>
        <v>Otras inversiones materiales</v>
      </c>
      <c r="E78" s="333">
        <f t="shared" si="14"/>
        <v>0.1</v>
      </c>
      <c r="F78" s="333">
        <f t="shared" si="13"/>
        <v>0.1</v>
      </c>
      <c r="G78" s="333">
        <f t="shared" si="15"/>
        <v>0.1</v>
      </c>
      <c r="H78" s="333">
        <f t="shared" si="16"/>
        <v>0.1</v>
      </c>
      <c r="I78" s="333">
        <f t="shared" si="17"/>
        <v>0.1</v>
      </c>
      <c r="J78" s="333">
        <f t="shared" si="18"/>
        <v>0.1</v>
      </c>
      <c r="K78" s="333">
        <f t="shared" si="19"/>
        <v>0.1</v>
      </c>
      <c r="L78" s="325"/>
      <c r="V78" s="325"/>
      <c r="W78" s="325"/>
    </row>
    <row r="79" spans="4:23" ht="18" hidden="1" customHeight="1"/>
    <row r="80" spans="4:23" ht="18" hidden="1" customHeight="1">
      <c r="D80" s="329" t="str">
        <f>D68</f>
        <v>Aplicaciones informáticas</v>
      </c>
      <c r="E80" s="961" t="s">
        <v>183</v>
      </c>
      <c r="F80" s="962"/>
      <c r="G80" s="962"/>
      <c r="H80" s="962"/>
      <c r="I80" s="963"/>
      <c r="J80" s="330" t="s">
        <v>184</v>
      </c>
      <c r="L80" s="327"/>
      <c r="M80" s="325"/>
      <c r="N80" s="326"/>
      <c r="O80" s="327"/>
      <c r="P80" s="325"/>
      <c r="Q80" s="326"/>
      <c r="R80" s="327"/>
      <c r="S80" s="325"/>
      <c r="T80" s="325"/>
      <c r="V80" s="325"/>
      <c r="W80" s="325"/>
    </row>
    <row r="81" spans="4:23" ht="18" hidden="1" customHeight="1">
      <c r="D81" s="329" t="s">
        <v>178</v>
      </c>
      <c r="E81" s="334">
        <f>$E$55*$E$68+$F$55*$E$68+$G$55*$G$68</f>
        <v>0</v>
      </c>
      <c r="F81" s="334"/>
      <c r="G81" s="334"/>
      <c r="H81" s="334"/>
      <c r="I81" s="334"/>
      <c r="J81" s="330">
        <f>SUM(E81:I81)</f>
        <v>0</v>
      </c>
      <c r="L81" s="327"/>
      <c r="M81" s="325"/>
      <c r="N81" s="326"/>
      <c r="O81" s="327"/>
      <c r="P81" s="325"/>
      <c r="Q81" s="326"/>
      <c r="R81" s="327"/>
      <c r="S81" s="325"/>
      <c r="T81" s="325"/>
      <c r="V81" s="325"/>
      <c r="W81" s="325"/>
    </row>
    <row r="82" spans="4:23" ht="18" hidden="1" customHeight="1">
      <c r="D82" s="329" t="s">
        <v>179</v>
      </c>
      <c r="E82" s="334">
        <f>IF(1-$E$68&gt;=$E$68,$E$68*$E$55,(1-$E$68)*$E$55)+IF(1-$F$68&gt;=$F$68,$F$68*$F$55,(1-$F$68)*$F$55)+IF(1-$G$68&gt;=$G$68,$G$68*$G$55,(1-$G$68)*$G$55)</f>
        <v>0</v>
      </c>
      <c r="F82" s="334">
        <f>$H$55*$H$68</f>
        <v>0</v>
      </c>
      <c r="G82" s="334"/>
      <c r="H82" s="334"/>
      <c r="I82" s="334"/>
      <c r="J82" s="330">
        <f>SUM(E82:I82)</f>
        <v>0</v>
      </c>
      <c r="L82" s="327"/>
      <c r="M82" s="325"/>
      <c r="N82" s="326"/>
      <c r="O82" s="327"/>
      <c r="P82" s="325"/>
      <c r="Q82" s="326"/>
      <c r="R82" s="327"/>
      <c r="S82" s="325"/>
      <c r="T82" s="325"/>
      <c r="V82" s="325"/>
      <c r="W82" s="325"/>
    </row>
    <row r="83" spans="4:23" ht="18" hidden="1" customHeight="1">
      <c r="D83" s="329" t="s">
        <v>180</v>
      </c>
      <c r="E83" s="334">
        <f>IF(1-2*$E$68&gt;=$E$68,$E$68*$E$55,IF((1-2*$E$68)&lt;=0,0,(1-2*$E$68)*$E$55))+IF(1-2*$F$68&gt;=$F$68,$F$68*$F$55,IF((1-2*$F$68)&lt;=0,0,(1-2*$F$68)*$F$55))+IF(1-2*$G$68&gt;=$G$68,$G$68*$G$55,IF((1-2*$G$68)&lt;=0,0,(1-2*$G$68)*$G$55))</f>
        <v>0</v>
      </c>
      <c r="F83" s="334">
        <f>IF(1-$H$68&gt;=$H$68,$H$68*$H$55,(1-$H$68)*$H$55)</f>
        <v>0</v>
      </c>
      <c r="G83" s="334">
        <f>$I$55*$I$68</f>
        <v>0</v>
      </c>
      <c r="H83" s="334"/>
      <c r="I83" s="334"/>
      <c r="J83" s="330">
        <f>SUM(E83:I83)</f>
        <v>0</v>
      </c>
      <c r="L83" s="327"/>
      <c r="M83" s="325"/>
      <c r="N83" s="326"/>
      <c r="O83" s="327"/>
      <c r="P83" s="325"/>
      <c r="Q83" s="326"/>
      <c r="R83" s="327"/>
      <c r="S83" s="325"/>
      <c r="T83" s="325"/>
      <c r="V83" s="325"/>
      <c r="W83" s="325"/>
    </row>
    <row r="84" spans="4:23" ht="18" hidden="1" customHeight="1">
      <c r="D84" s="329" t="s">
        <v>181</v>
      </c>
      <c r="E84" s="334">
        <f>IF(1-3*$E$68&gt;=$E$68,$E$68*$E$55,IF((1-3*$E$68)&lt;=0,0,(1-3*$E$68)*$E$55))+IF(1-3*$F$68&gt;=$F$68,$F$68*$F$55,IF((1-3*$F$68)&lt;=0,0,(1-3*$F$68)*$F$55))+IF(1-3*$G$68&gt;=$G$68,$G$68*$G$55,IF((1-3*$G$68)&lt;=0,0,(1-3*$G$68)*$G$55))</f>
        <v>0</v>
      </c>
      <c r="F84" s="334">
        <f>IF(1-2*$H$68&gt;=$H$68,$H$68*$H$55,IF((1-2*$H$68)&lt;=0,0,(1-2*$H$68)*$H$55))</f>
        <v>0</v>
      </c>
      <c r="G84" s="334">
        <f>IF(1-$I$68&gt;=$I$68,$I$68*$I$55,(1-$I$68)*$I$55)</f>
        <v>0</v>
      </c>
      <c r="H84" s="334">
        <f>$J$55*$J$68</f>
        <v>0</v>
      </c>
      <c r="I84" s="334"/>
      <c r="J84" s="330">
        <f>SUM(E84:I84)</f>
        <v>0</v>
      </c>
      <c r="L84" s="327"/>
      <c r="M84" s="325"/>
      <c r="N84" s="326"/>
      <c r="O84" s="327"/>
      <c r="P84" s="325"/>
      <c r="Q84" s="326"/>
      <c r="R84" s="327"/>
      <c r="S84" s="325"/>
      <c r="T84" s="325"/>
      <c r="V84" s="325"/>
      <c r="W84" s="325"/>
    </row>
    <row r="85" spans="4:23" ht="18" hidden="1" customHeight="1">
      <c r="D85" s="329" t="s">
        <v>182</v>
      </c>
      <c r="E85" s="334">
        <f>IF(1-4*$E$68&gt;=$E$68,$E$68*$E$55,IF((1-4*$E$68)&lt;=0,0,(1-4*$E$68)*$E$55))+IF(1-4*$F$68&gt;=$F$68,$F$68*$F$55,IF((1-4*$F$68)&lt;=0,0,(1-4*$F$68)*$F$55))+IF(1-4*$G$68&gt;=$G$68,$G$68*$G$55,IF((1-4*$G$68)&lt;=0,0,(1-4*$G$68)*$G$55))</f>
        <v>0</v>
      </c>
      <c r="F85" s="334">
        <f>IF(1-3*$H68&gt;=$H$68,$H$68*$H$55,IF((1-3*$H$68)&lt;=0,0,(1-3*$H$68)*$H$55))</f>
        <v>0</v>
      </c>
      <c r="G85" s="334">
        <f>IF(1-2*$I$68&gt;=$I$68,$I$68*$I$55,IF((1-2*$I$68)&lt;=0,0,(1-2*$I$68)*$I$55))</f>
        <v>0</v>
      </c>
      <c r="H85" s="334">
        <f>IF(1-$J$68&gt;=$J$68,$J$68*$J$55,(1-$J$68)*$J$55)</f>
        <v>0</v>
      </c>
      <c r="I85" s="334">
        <f>$K$55*$K$68</f>
        <v>0</v>
      </c>
      <c r="J85" s="330">
        <f>SUM(E85:I85)</f>
        <v>0</v>
      </c>
      <c r="L85" s="327"/>
      <c r="M85" s="325"/>
      <c r="N85" s="326"/>
      <c r="O85" s="327"/>
      <c r="P85" s="325"/>
      <c r="Q85" s="326"/>
      <c r="R85" s="327"/>
      <c r="S85" s="325"/>
      <c r="T85" s="325"/>
      <c r="V85" s="325"/>
      <c r="W85" s="325"/>
    </row>
    <row r="86" spans="4:23" ht="18" hidden="1" customHeight="1">
      <c r="D86" s="335"/>
      <c r="E86" s="336"/>
      <c r="F86" s="336"/>
      <c r="G86" s="336"/>
      <c r="H86" s="336"/>
      <c r="I86" s="337"/>
      <c r="K86" s="327"/>
      <c r="L86" s="325"/>
      <c r="S86" s="325"/>
      <c r="T86" s="325"/>
      <c r="V86" s="325"/>
      <c r="W86" s="325"/>
    </row>
    <row r="87" spans="4:23" ht="22.5" hidden="1" customHeight="1">
      <c r="D87" s="331" t="str">
        <f>D69</f>
        <v>Inmovilizaciones realizadas por la propia empresa</v>
      </c>
      <c r="E87" s="961" t="s">
        <v>183</v>
      </c>
      <c r="F87" s="962"/>
      <c r="G87" s="962"/>
      <c r="H87" s="962"/>
      <c r="I87" s="963"/>
      <c r="J87" s="330" t="s">
        <v>184</v>
      </c>
      <c r="L87" s="327"/>
      <c r="M87" s="325"/>
      <c r="N87" s="326"/>
      <c r="O87" s="327"/>
      <c r="P87" s="325"/>
      <c r="Q87" s="326"/>
      <c r="R87" s="327"/>
      <c r="S87" s="325"/>
      <c r="T87" s="325"/>
      <c r="V87" s="325"/>
      <c r="W87" s="325"/>
    </row>
    <row r="88" spans="4:23" ht="18" hidden="1" customHeight="1">
      <c r="D88" s="329" t="s">
        <v>178</v>
      </c>
      <c r="E88" s="334">
        <f>$E$56*$E$69+$F$56*$E$69+$G$56*$G$69</f>
        <v>0</v>
      </c>
      <c r="F88" s="334"/>
      <c r="G88" s="334"/>
      <c r="H88" s="334"/>
      <c r="I88" s="334"/>
      <c r="J88" s="330">
        <f>SUM(E88:I88)</f>
        <v>0</v>
      </c>
      <c r="L88" s="327"/>
      <c r="M88" s="325"/>
      <c r="N88" s="326"/>
      <c r="O88" s="327"/>
      <c r="P88" s="325"/>
      <c r="Q88" s="326"/>
      <c r="R88" s="327"/>
      <c r="S88" s="325"/>
      <c r="T88" s="325"/>
      <c r="V88" s="325"/>
      <c r="W88" s="325"/>
    </row>
    <row r="89" spans="4:23" ht="18" hidden="1" customHeight="1">
      <c r="D89" s="329" t="s">
        <v>179</v>
      </c>
      <c r="E89" s="334">
        <f>IF(1-$E$69&gt;=$E$69,$E$69*$E$56,(1-$E$69)*$E$56)+IF(1-$F$69&gt;=$F$69,$F$69*$F$56,(1-$F$69)*$F$56)+IF(1-$G$69&gt;=$G$69,$G$69*$G$56,(1-$G$69)*$G$56)</f>
        <v>0</v>
      </c>
      <c r="F89" s="334">
        <f>$H$56*$H$69</f>
        <v>0</v>
      </c>
      <c r="G89" s="334"/>
      <c r="H89" s="334"/>
      <c r="I89" s="334"/>
      <c r="J89" s="330">
        <f>SUM(E89:I89)</f>
        <v>0</v>
      </c>
      <c r="L89" s="327"/>
      <c r="M89" s="325"/>
      <c r="N89" s="326"/>
      <c r="O89" s="327"/>
      <c r="P89" s="325"/>
      <c r="Q89" s="326"/>
      <c r="R89" s="327"/>
      <c r="S89" s="325"/>
      <c r="T89" s="325"/>
      <c r="V89" s="325"/>
      <c r="W89" s="325"/>
    </row>
    <row r="90" spans="4:23" ht="18" hidden="1" customHeight="1">
      <c r="D90" s="329" t="s">
        <v>180</v>
      </c>
      <c r="E90" s="334">
        <f>IF(1-2*$E$69&gt;=$E$69,$E$69*$E$56,IF((1-2*$E$69)&lt;=0,0,(1-2*$E$69)*$E$56))+IF(1-2*$F$69&gt;=$F$69,$F$69*$F$56,IF((1-2*$F$69)&lt;=0,0,(1-2*$F$69)*$F$56))+IF(1-2*$G$69&gt;=$G$69,$G$69*$G$56,IF((1-2*$G$69)&lt;=0,0,(1-2*$G$69)*$G$56))</f>
        <v>0</v>
      </c>
      <c r="F90" s="334">
        <f>IF(1-$H$69&gt;=$H$69,$H$69*$H$56,(1-$H$69)*$H$56)</f>
        <v>0</v>
      </c>
      <c r="G90" s="334">
        <f>$I$56*$I$69</f>
        <v>0</v>
      </c>
      <c r="H90" s="334"/>
      <c r="I90" s="334"/>
      <c r="J90" s="330">
        <f>SUM(E90:I90)</f>
        <v>0</v>
      </c>
      <c r="L90" s="327"/>
      <c r="M90" s="325"/>
      <c r="N90" s="326"/>
      <c r="O90" s="327"/>
      <c r="P90" s="325"/>
      <c r="Q90" s="326"/>
      <c r="R90" s="327"/>
      <c r="S90" s="325"/>
      <c r="T90" s="325"/>
      <c r="V90" s="325"/>
      <c r="W90" s="325"/>
    </row>
    <row r="91" spans="4:23" ht="18" hidden="1" customHeight="1">
      <c r="D91" s="329" t="s">
        <v>181</v>
      </c>
      <c r="E91" s="334">
        <f>IF(1-3*$E$69&gt;=$E$69,$E$69*$E$56,IF((1-3*$E$69)&lt;=0,0,(1-3*$E$69)*$E$56))+IF(1-3*$F$69&gt;=$F$69,$F$69*$F$56,IF((1-3*$F$69)&lt;=0,0,(1-3*$F$69)*$F$56))+IF(1-3*$G$69&gt;=$G$69,$G$69*$G$56,IF((1-3*$G$69)&lt;=0,0,(1-3*$G$69)*$G$56))</f>
        <v>0</v>
      </c>
      <c r="F91" s="334">
        <f>IF(1-2*$H$69&gt;=$H$69,$H$69*$H$56,IF((1-2*$H$69)&lt;=0,0,(1-2*$H$69)*$H$56))</f>
        <v>0</v>
      </c>
      <c r="G91" s="334">
        <f>IF(1-$I$69&gt;=$I$69,$I$69*$I$56,(1-$I$69)*$I$56)</f>
        <v>0</v>
      </c>
      <c r="H91" s="334">
        <f>$J$56*$J$69</f>
        <v>0</v>
      </c>
      <c r="I91" s="334"/>
      <c r="J91" s="330">
        <f>SUM(E91:I91)</f>
        <v>0</v>
      </c>
      <c r="L91" s="327"/>
      <c r="M91" s="325"/>
      <c r="N91" s="326"/>
      <c r="O91" s="327"/>
      <c r="P91" s="325"/>
      <c r="Q91" s="326"/>
      <c r="R91" s="327"/>
      <c r="S91" s="325"/>
      <c r="T91" s="325"/>
      <c r="V91" s="325"/>
      <c r="W91" s="325"/>
    </row>
    <row r="92" spans="4:23" ht="18" hidden="1" customHeight="1">
      <c r="D92" s="329" t="s">
        <v>182</v>
      </c>
      <c r="E92" s="334">
        <f>IF(1-4*$E$69&gt;=$E$69,$E$69*$E$56,IF((1-4*$E$69)&lt;=0,0,(1-4*$E$69)*$E$56))+IF(1-4*$F$69&gt;=$F$69,$F$69*$F$56,IF((1-4*$F$69)&lt;=0,0,(1-4*$F$69)*$F$56))+IF(1-4*$G$69&gt;=$G$69,$G$69*$G$56,IF((1-4*$G$69)&lt;=0,0,(1-4*$G$69)*$G$56))</f>
        <v>0</v>
      </c>
      <c r="F92" s="334">
        <f>IF(1-3*$H$69&gt;=$H$69,$H$69*$H$56,IF((1-3*$H$69)&lt;=0,0,(1-3*$H$69)*$H$56))</f>
        <v>0</v>
      </c>
      <c r="G92" s="334">
        <f>IF(1-2*$I$69&gt;=$I$69,$I$69*$I$56,IF((1-2*$I$69)&lt;=0,0,(1-2*$I$69)*$I$56))</f>
        <v>0</v>
      </c>
      <c r="H92" s="334">
        <f>IF(1-$J$69&gt;=$J$69,$J$69*$J$56,(1-$J$69)*$J$56)</f>
        <v>0</v>
      </c>
      <c r="I92" s="334">
        <f>$K$56*$K$69</f>
        <v>0</v>
      </c>
      <c r="J92" s="330">
        <f>SUM(E92:I92)</f>
        <v>0</v>
      </c>
      <c r="L92" s="327"/>
      <c r="M92" s="325"/>
      <c r="N92" s="326"/>
      <c r="O92" s="327"/>
      <c r="P92" s="325"/>
      <c r="Q92" s="326"/>
      <c r="R92" s="327"/>
      <c r="S92" s="325"/>
      <c r="T92" s="325"/>
      <c r="V92" s="325"/>
      <c r="W92" s="325"/>
    </row>
    <row r="93" spans="4:23" ht="18" hidden="1" customHeight="1">
      <c r="H93" s="327"/>
      <c r="K93" s="327"/>
      <c r="L93" s="325"/>
      <c r="S93" s="325"/>
      <c r="T93" s="325"/>
      <c r="V93" s="325"/>
      <c r="W93" s="325"/>
    </row>
    <row r="94" spans="4:23" ht="18" hidden="1" customHeight="1">
      <c r="D94" s="329" t="str">
        <f>D70</f>
        <v>Otras inversiones intangibles</v>
      </c>
      <c r="E94" s="961" t="s">
        <v>183</v>
      </c>
      <c r="F94" s="962"/>
      <c r="G94" s="962"/>
      <c r="H94" s="962"/>
      <c r="I94" s="963"/>
      <c r="J94" s="330" t="s">
        <v>184</v>
      </c>
      <c r="L94" s="327"/>
      <c r="M94" s="325"/>
      <c r="N94" s="326"/>
      <c r="O94" s="327"/>
      <c r="P94" s="325"/>
      <c r="Q94" s="326"/>
      <c r="R94" s="327"/>
      <c r="S94" s="325"/>
      <c r="T94" s="325"/>
      <c r="V94" s="325"/>
      <c r="W94" s="325"/>
    </row>
    <row r="95" spans="4:23" ht="18" hidden="1" customHeight="1">
      <c r="D95" s="329" t="s">
        <v>178</v>
      </c>
      <c r="E95" s="334">
        <f>$E$57*$E$70+$F$57*$E$70+$G$57*$G$70</f>
        <v>0</v>
      </c>
      <c r="F95" s="334"/>
      <c r="G95" s="334"/>
      <c r="H95" s="334"/>
      <c r="I95" s="334"/>
      <c r="J95" s="330">
        <f>SUM(E95:I95)</f>
        <v>0</v>
      </c>
      <c r="L95" s="327"/>
      <c r="M95" s="325"/>
      <c r="N95" s="326"/>
      <c r="O95" s="327"/>
      <c r="P95" s="325"/>
      <c r="Q95" s="326"/>
      <c r="R95" s="327"/>
      <c r="S95" s="325"/>
      <c r="T95" s="325"/>
      <c r="V95" s="325"/>
      <c r="W95" s="325"/>
    </row>
    <row r="96" spans="4:23" ht="18" hidden="1" customHeight="1">
      <c r="D96" s="329" t="s">
        <v>179</v>
      </c>
      <c r="E96" s="334">
        <f>IF(1-$E$70&gt;=$E$70,$E$70*$E$57,(1-$E$70)*$E$57)+IF(1-$F$70&gt;=$F$70,$F$70*$F$57,(1-$F$70)*$F$57)+IF(1-$G$70&gt;=$G$70,$G$70*$G$57,(1-$G$70)*$G$57)</f>
        <v>0</v>
      </c>
      <c r="F96" s="334">
        <f>$H$57*$H$70</f>
        <v>0</v>
      </c>
      <c r="G96" s="334"/>
      <c r="H96" s="334"/>
      <c r="I96" s="334"/>
      <c r="J96" s="330">
        <f>SUM(E96:I96)</f>
        <v>0</v>
      </c>
      <c r="L96" s="327"/>
      <c r="M96" s="325"/>
      <c r="N96" s="326"/>
      <c r="O96" s="327"/>
      <c r="P96" s="325"/>
      <c r="Q96" s="326"/>
      <c r="R96" s="327"/>
      <c r="S96" s="325"/>
      <c r="T96" s="325"/>
      <c r="V96" s="325"/>
      <c r="W96" s="325"/>
    </row>
    <row r="97" spans="4:23" ht="18" hidden="1" customHeight="1">
      <c r="D97" s="329" t="s">
        <v>180</v>
      </c>
      <c r="E97" s="334">
        <f>IF(1-2*$E$70&gt;=$E$70,$E$70*$E$57,IF((1-2*$E$70)&lt;=0,0,(1-2*$E$70)*$E$57))+IF(1-2*$F$70&gt;=$F$70,$F$70*$F$57,IF((1-2*$F$70)&lt;=0,0,(1-2*$F$70)*$F$57))+IF(1-2*$G$70&gt;=$G$70,$G$70*$G$57,IF((1-2*$G$70)&lt;=0,0,(1-2*$G$70)*$G$57))</f>
        <v>0</v>
      </c>
      <c r="F97" s="334">
        <f>IF(1-$H$70&gt;=$H$70,$H$70*$H$57,(1-$H$70)*$H$57)</f>
        <v>0</v>
      </c>
      <c r="G97" s="334">
        <f>$I$57*$I$70</f>
        <v>0</v>
      </c>
      <c r="H97" s="334"/>
      <c r="I97" s="334"/>
      <c r="J97" s="330">
        <f>SUM(E97:I97)</f>
        <v>0</v>
      </c>
      <c r="L97" s="327"/>
      <c r="M97" s="325"/>
      <c r="N97" s="326"/>
      <c r="O97" s="327"/>
      <c r="P97" s="325"/>
      <c r="Q97" s="326"/>
      <c r="R97" s="327"/>
      <c r="S97" s="325"/>
      <c r="T97" s="325"/>
      <c r="V97" s="325"/>
      <c r="W97" s="325"/>
    </row>
    <row r="98" spans="4:23" ht="18" hidden="1" customHeight="1">
      <c r="D98" s="329" t="s">
        <v>181</v>
      </c>
      <c r="E98" s="334">
        <f>IF(1-3*$E$70&gt;=$E$70,$E$70*$E$57,IF((1-3*$E$70)&lt;=0,0,(1-3*$E$70)*$E$57))+IF(1-3*$F$70&gt;=$F$70,$F$70*$F$57,IF((1-3*$F$70)&lt;=0,0,(1-3*$F$70)*$F$57))+IF(1-3*$G$70&gt;=$G$70,$G$70*$G$57,IF((1-3*$G$70)&lt;=0,0,(1-3*$G$70)*$G$57))</f>
        <v>0</v>
      </c>
      <c r="F98" s="334">
        <f>IF(1-2*$H$70&gt;=$H$70,$H$70*$H$57,IF((1-2*$H$70)&lt;=0,0,(1-2*$H$70)*$H$57))</f>
        <v>0</v>
      </c>
      <c r="G98" s="334">
        <f>IF(1-$I$70&gt;=$I$70,$I$70*$I$57,(1-$I$70)*$I$57)</f>
        <v>0</v>
      </c>
      <c r="H98" s="334">
        <f>$J$57*$J$70</f>
        <v>0</v>
      </c>
      <c r="I98" s="334"/>
      <c r="J98" s="330">
        <f>SUM(E98:I98)</f>
        <v>0</v>
      </c>
      <c r="L98" s="327"/>
      <c r="M98" s="325"/>
      <c r="N98" s="326"/>
      <c r="O98" s="327"/>
      <c r="P98" s="325"/>
      <c r="Q98" s="326"/>
      <c r="R98" s="327"/>
      <c r="S98" s="325"/>
      <c r="T98" s="325"/>
      <c r="V98" s="325"/>
      <c r="W98" s="325"/>
    </row>
    <row r="99" spans="4:23" ht="18" hidden="1" customHeight="1">
      <c r="D99" s="329" t="s">
        <v>182</v>
      </c>
      <c r="E99" s="334">
        <f>IF(1-4*$E$70&gt;=$E$70,$E$70*$E$57,IF((1-4*$E$70)&lt;=0,0,(1-4*$E$70)*$E$57))+IF(1-4*$F$70&gt;=$F$70,$F$70*$F$57,IF((1-4*$F$70)&lt;=0,0,(1-4*$F$70)*$F$57))+IF(1-4*$G$70&gt;=$G$70,$G$70*$G$57,IF((1-4*$G$70)&lt;=0,0,(1-4*$G$70)*$G$57))</f>
        <v>0</v>
      </c>
      <c r="F99" s="334">
        <f>IF(1-3*$H70&gt;=$H$70,$H$70*$H$57,IF((1-3*$H$70)&lt;=0,0,(1-3*$H$70)*$H$57))</f>
        <v>0</v>
      </c>
      <c r="G99" s="334">
        <f>IF(1-2*$I$70&gt;=$I$70,$I$70*$I$57,IF((1-2*$I$70)&lt;=0,0,(1-2*$I$70)*$I$57))</f>
        <v>0</v>
      </c>
      <c r="H99" s="334">
        <f>IF(1-$J$70&gt;=$J$70,$J$70*$J$57,(1-$J$70)*$J$57)</f>
        <v>0</v>
      </c>
      <c r="I99" s="334">
        <f>$K$57*$K$70</f>
        <v>0</v>
      </c>
      <c r="J99" s="330">
        <f>SUM(E99:I99)</f>
        <v>0</v>
      </c>
      <c r="L99" s="327"/>
      <c r="M99" s="325"/>
      <c r="N99" s="326"/>
      <c r="O99" s="327"/>
      <c r="P99" s="325"/>
      <c r="Q99" s="326"/>
      <c r="R99" s="327"/>
      <c r="S99" s="325"/>
      <c r="T99" s="325"/>
      <c r="V99" s="325"/>
      <c r="W99" s="325"/>
    </row>
    <row r="100" spans="4:23" ht="18" hidden="1" customHeight="1">
      <c r="H100" s="327"/>
      <c r="K100" s="327"/>
      <c r="L100" s="325"/>
      <c r="S100" s="325"/>
      <c r="T100" s="325"/>
      <c r="V100" s="325"/>
      <c r="W100" s="325"/>
    </row>
    <row r="101" spans="4:23" ht="18" hidden="1" customHeight="1">
      <c r="D101" s="329" t="str">
        <f>D71</f>
        <v>Edificaciones</v>
      </c>
      <c r="E101" s="961" t="s">
        <v>183</v>
      </c>
      <c r="F101" s="962"/>
      <c r="G101" s="962"/>
      <c r="H101" s="962"/>
      <c r="I101" s="963"/>
      <c r="J101" s="330" t="s">
        <v>184</v>
      </c>
      <c r="L101" s="327"/>
      <c r="M101" s="325"/>
      <c r="N101" s="326"/>
      <c r="O101" s="327"/>
      <c r="P101" s="325"/>
      <c r="Q101" s="326"/>
      <c r="R101" s="327"/>
      <c r="S101" s="325"/>
      <c r="T101" s="325"/>
      <c r="V101" s="325"/>
      <c r="W101" s="325"/>
    </row>
    <row r="102" spans="4:23" ht="18" hidden="1" customHeight="1">
      <c r="D102" s="329" t="s">
        <v>178</v>
      </c>
      <c r="E102" s="334">
        <f>$E$58*$E$71+$F$58*$E$71+$G$58*$G$71</f>
        <v>0</v>
      </c>
      <c r="F102" s="334"/>
      <c r="G102" s="334"/>
      <c r="H102" s="334"/>
      <c r="I102" s="334"/>
      <c r="J102" s="330">
        <f>SUM(E102:I102)</f>
        <v>0</v>
      </c>
      <c r="L102" s="327"/>
      <c r="M102" s="325"/>
      <c r="N102" s="326"/>
      <c r="O102" s="327"/>
      <c r="P102" s="325"/>
      <c r="Q102" s="326"/>
      <c r="R102" s="327"/>
      <c r="S102" s="325"/>
      <c r="T102" s="325"/>
      <c r="V102" s="325"/>
      <c r="W102" s="325"/>
    </row>
    <row r="103" spans="4:23" ht="18" hidden="1" customHeight="1">
      <c r="D103" s="329" t="s">
        <v>179</v>
      </c>
      <c r="E103" s="334">
        <f>IF(1-$E$71&gt;=$E$71,$E$71*$E$58,(1-$E$71)*$E$58)+IF(1-$F$71&gt;=$F$71,$F$71*$F$58,(1-$F$71)*$F$58)+IF(1-$G$71&gt;=$G$71,$G$71*$G$58,(1-$G$71)*$G$58)</f>
        <v>0</v>
      </c>
      <c r="F103" s="334">
        <f>$H$58*$H$71</f>
        <v>0</v>
      </c>
      <c r="G103" s="334"/>
      <c r="H103" s="334"/>
      <c r="I103" s="334"/>
      <c r="J103" s="330">
        <f>SUM(E103:I103)</f>
        <v>0</v>
      </c>
      <c r="L103" s="327"/>
      <c r="M103" s="325"/>
      <c r="N103" s="326"/>
      <c r="O103" s="327"/>
      <c r="P103" s="325"/>
      <c r="Q103" s="326"/>
      <c r="R103" s="327"/>
      <c r="S103" s="325"/>
      <c r="T103" s="325"/>
      <c r="V103" s="325"/>
      <c r="W103" s="325"/>
    </row>
    <row r="104" spans="4:23" ht="18" hidden="1" customHeight="1">
      <c r="D104" s="329" t="s">
        <v>180</v>
      </c>
      <c r="E104" s="334">
        <f>IF(1-2*$E$71&gt;=$E$71,$E$71*$E$58,IF((1-2*$E$71)&lt;=0,0,(1-2*$E$71)*$E$58))+IF(1-2*$F$71&gt;=$F$71,$F$71*$F$58,IF((1-2*$F$71)&lt;=0,0,(1-2*$F$71)*$F$58))+IF(1-2*$G$71&gt;=$G$71,$G$71*$G$58,IF((1-2*$G$71)&lt;=0,0,(1-2*$G$71)*$G$58))</f>
        <v>0</v>
      </c>
      <c r="F104" s="334">
        <f>IF(1-$H$71&gt;=$H$71,$H$71*$H$58,(1-$H$71)*$H$58)</f>
        <v>0</v>
      </c>
      <c r="G104" s="334">
        <f>$I$58*$I$71</f>
        <v>0</v>
      </c>
      <c r="H104" s="334"/>
      <c r="I104" s="334"/>
      <c r="J104" s="330">
        <f>SUM(E104:I104)</f>
        <v>0</v>
      </c>
      <c r="L104" s="327"/>
      <c r="M104" s="325"/>
      <c r="N104" s="326"/>
      <c r="O104" s="327"/>
      <c r="P104" s="325"/>
      <c r="Q104" s="326"/>
      <c r="R104" s="327"/>
      <c r="S104" s="325"/>
      <c r="T104" s="325"/>
      <c r="V104" s="325"/>
      <c r="W104" s="325"/>
    </row>
    <row r="105" spans="4:23" ht="18" hidden="1" customHeight="1">
      <c r="D105" s="329" t="s">
        <v>181</v>
      </c>
      <c r="E105" s="334">
        <f>IF(1-3*$E$71&gt;=$E$71,$E$71*$E$58,IF((1-3*$E$71)&lt;=0,0,(1-3*$E$71)*$E$58))+IF(1-3*$F$71&gt;=$F$71,$F$71*$F$58,IF((1-3*$F$71)&lt;=0,0,(1-3*$F$71)*$F$58))+IF(1-3*$G$71&gt;=$G$71,$G$71*$G$58,IF((1-3*$G$71)&lt;=0,0,(1-3*$G$71)*$G$58))</f>
        <v>0</v>
      </c>
      <c r="F105" s="334">
        <f>IF(1-2*$H$71&gt;=$H$71,$H$71*$H$58,IF((1-2*$H$71)&lt;=0,0,(1-2*$H$71)*$H$58))</f>
        <v>0</v>
      </c>
      <c r="G105" s="334">
        <f>IF(1-$I$71&gt;=$I$71,$I$71*$I$58,(1-$I$71)*$I$58)</f>
        <v>0</v>
      </c>
      <c r="H105" s="334">
        <f>$J$58*$J$71</f>
        <v>0</v>
      </c>
      <c r="I105" s="334"/>
      <c r="J105" s="330">
        <f>SUM(E105:I105)</f>
        <v>0</v>
      </c>
      <c r="L105" s="327"/>
      <c r="M105" s="325"/>
      <c r="N105" s="326"/>
      <c r="O105" s="327"/>
      <c r="P105" s="325"/>
      <c r="Q105" s="326"/>
      <c r="R105" s="327"/>
      <c r="S105" s="325"/>
      <c r="T105" s="325"/>
      <c r="V105" s="325"/>
      <c r="W105" s="325"/>
    </row>
    <row r="106" spans="4:23" ht="18" hidden="1" customHeight="1">
      <c r="D106" s="329" t="s">
        <v>182</v>
      </c>
      <c r="E106" s="334">
        <f>IF(1-4*$E$71&gt;=$E$71,$E$71*$E$58,IF((1-4*$E$71)&lt;=0,0,(1-4*$E$71)*$E$58))+IF(1-4*$F$71&gt;=$F$71,$F$71*$F$58,IF((1-4*$F$71)&lt;=0,0,(1-4*$F$71)*$F$58))+IF(1-4*$G$71&gt;=$G$71,$G$71*$G$58,IF((1-4*$G$71)&lt;=0,0,(1-4*$G$71)*$G$58))</f>
        <v>0</v>
      </c>
      <c r="F106" s="334">
        <f>IF(1-3*$H71&gt;=$H$71,$H$71*$H$58,IF((1-3*$H$71)&lt;=0,0,(1-3*$H$71)*$H$58))</f>
        <v>0</v>
      </c>
      <c r="G106" s="334">
        <f>IF(1-2*$I$71&gt;=$I$71,$I$71*$I$58,IF((1-2*$I$71)&lt;=0,0,(1-2*$I$71)*$I$58))</f>
        <v>0</v>
      </c>
      <c r="H106" s="334">
        <f>IF(1-$J$71&gt;=$J$71,$J$71*$J$58,(1-$J$71)*$J$58)</f>
        <v>0</v>
      </c>
      <c r="I106" s="334">
        <f>$K$58*$K$71</f>
        <v>0</v>
      </c>
      <c r="J106" s="330">
        <f>SUM(E106:I106)</f>
        <v>0</v>
      </c>
      <c r="L106" s="327"/>
      <c r="M106" s="325"/>
      <c r="N106" s="326"/>
      <c r="O106" s="327"/>
      <c r="P106" s="325"/>
      <c r="Q106" s="326"/>
      <c r="R106" s="327"/>
      <c r="S106" s="325"/>
      <c r="T106" s="325"/>
      <c r="V106" s="325"/>
      <c r="W106" s="325"/>
    </row>
    <row r="107" spans="4:23" ht="18" hidden="1" customHeight="1">
      <c r="I107" s="327"/>
      <c r="L107" s="327"/>
      <c r="M107" s="325"/>
      <c r="N107" s="326"/>
      <c r="O107" s="327"/>
      <c r="P107" s="325"/>
      <c r="Q107" s="326"/>
      <c r="R107" s="327"/>
      <c r="S107" s="325"/>
      <c r="T107" s="325"/>
      <c r="V107" s="325"/>
      <c r="W107" s="325"/>
    </row>
    <row r="108" spans="4:23" ht="18" hidden="1" customHeight="1">
      <c r="D108" s="329" t="str">
        <f>D72</f>
        <v>Instalaciones</v>
      </c>
      <c r="E108" s="961" t="s">
        <v>183</v>
      </c>
      <c r="F108" s="962"/>
      <c r="G108" s="962"/>
      <c r="H108" s="962"/>
      <c r="I108" s="963"/>
      <c r="J108" s="330" t="s">
        <v>184</v>
      </c>
      <c r="L108" s="327"/>
      <c r="M108" s="325"/>
      <c r="N108" s="326"/>
      <c r="O108" s="327"/>
      <c r="P108" s="325"/>
      <c r="Q108" s="326"/>
      <c r="R108" s="327"/>
      <c r="S108" s="325"/>
      <c r="T108" s="325"/>
      <c r="V108" s="325"/>
      <c r="W108" s="325"/>
    </row>
    <row r="109" spans="4:23" ht="18" hidden="1" customHeight="1">
      <c r="D109" s="329" t="s">
        <v>178</v>
      </c>
      <c r="E109" s="334">
        <f>$E$59*$E$72+$F$59*$E$72+$G$59*$G$72</f>
        <v>0</v>
      </c>
      <c r="F109" s="334"/>
      <c r="G109" s="334"/>
      <c r="H109" s="334"/>
      <c r="I109" s="334"/>
      <c r="J109" s="330">
        <f>SUM(E109:I109)</f>
        <v>0</v>
      </c>
      <c r="L109" s="327"/>
      <c r="M109" s="325"/>
      <c r="N109" s="326"/>
      <c r="O109" s="327"/>
      <c r="P109" s="325"/>
      <c r="Q109" s="326"/>
      <c r="R109" s="327"/>
      <c r="S109" s="325"/>
      <c r="T109" s="325"/>
      <c r="V109" s="325"/>
      <c r="W109" s="325"/>
    </row>
    <row r="110" spans="4:23" ht="18" hidden="1" customHeight="1">
      <c r="D110" s="329" t="s">
        <v>179</v>
      </c>
      <c r="E110" s="334">
        <f>IF(1-$E$72&gt;=$E$72,$E$72*$E$59,(1-$E$72)*$E$59)+IF(1-$F$72&gt;=$F$72,$F$72*$F$59,(1-$F$72)*$F$59)+IF(1-$G$72&gt;=$G$72,$G$72*$G$59,(1-$G$72)*$G$59)</f>
        <v>0</v>
      </c>
      <c r="F110" s="334">
        <f>$H$59*$H$72</f>
        <v>0</v>
      </c>
      <c r="G110" s="334"/>
      <c r="H110" s="334"/>
      <c r="I110" s="334"/>
      <c r="J110" s="330">
        <f>SUM(E110:I110)</f>
        <v>0</v>
      </c>
      <c r="L110" s="327"/>
      <c r="M110" s="325"/>
      <c r="N110" s="326"/>
      <c r="O110" s="327"/>
      <c r="P110" s="325"/>
      <c r="Q110" s="326"/>
      <c r="R110" s="327"/>
      <c r="S110" s="325"/>
      <c r="T110" s="325"/>
      <c r="V110" s="325"/>
      <c r="W110" s="325"/>
    </row>
    <row r="111" spans="4:23" ht="18" hidden="1" customHeight="1">
      <c r="D111" s="329" t="s">
        <v>180</v>
      </c>
      <c r="E111" s="334">
        <f>IF(1-2*$E$72&gt;=$E$72,$E$72*$E$59,IF((1-2*$E$72)&lt;=0,0,(1-2*$E$72)*$E$59))+IF(1-2*$F$72&gt;=$F$72,$F$72*$F$59,IF((1-2*$F$72)&lt;=0,0,(1-2*$F$72)*$F$59))+IF(1-2*$G$72&gt;=$G$72,$G$72*$G$59,IF((1-2*$G$72)&lt;=0,0,(1-2*$G$72)*$G$59))</f>
        <v>0</v>
      </c>
      <c r="F111" s="334">
        <f>IF(1-$H$72&gt;=$H$72,$H$72*$H$59,(1-$H$72)*$H$59)</f>
        <v>0</v>
      </c>
      <c r="G111" s="334">
        <f>$I$59*$I$72</f>
        <v>0</v>
      </c>
      <c r="H111" s="334"/>
      <c r="I111" s="334"/>
      <c r="J111" s="330">
        <f>SUM(E111:I111)</f>
        <v>0</v>
      </c>
      <c r="L111" s="327"/>
      <c r="M111" s="325"/>
      <c r="N111" s="326"/>
      <c r="O111" s="327"/>
      <c r="P111" s="325"/>
      <c r="Q111" s="326"/>
      <c r="R111" s="327"/>
      <c r="S111" s="325"/>
      <c r="T111" s="325"/>
      <c r="V111" s="325"/>
      <c r="W111" s="325"/>
    </row>
    <row r="112" spans="4:23" ht="18" hidden="1" customHeight="1">
      <c r="D112" s="329" t="s">
        <v>181</v>
      </c>
      <c r="E112" s="334">
        <f>IF(1-3*$E$72&gt;=$E$72,$E$72*$E$59,IF((1-3*$E$72)&lt;=0,0,(1-3*$E$72)*$E$59))+IF(1-3*$F$72&gt;=$F$72,$F$72*$F$59,IF((1-3*$F$72)&lt;=0,0,(1-3*$F$72)*$F$59))+IF(1-3*$G$72&gt;=$G$72,$G$72*$G$59,IF((1-3*$G$72)&lt;=0,0,(1-3*$G$72)*$G$59))</f>
        <v>0</v>
      </c>
      <c r="F112" s="334">
        <f>IF(1-2*$H$72&gt;=$H$72,$H$72*$H$59,IF((1-2*$H$72)&lt;=0,0,(1-2*$H$72)*$H$59))</f>
        <v>0</v>
      </c>
      <c r="G112" s="334">
        <f>IF(1-$I$72&gt;=$I$72,$I$72*$I$59,(1-$I$72)*$I$59)</f>
        <v>0</v>
      </c>
      <c r="H112" s="334">
        <f>$J$59*$J$72</f>
        <v>0</v>
      </c>
      <c r="I112" s="334"/>
      <c r="J112" s="330">
        <f>SUM(E112:I112)</f>
        <v>0</v>
      </c>
      <c r="L112" s="327"/>
      <c r="M112" s="325"/>
      <c r="N112" s="326"/>
      <c r="O112" s="327"/>
      <c r="P112" s="325"/>
      <c r="Q112" s="326"/>
      <c r="R112" s="327"/>
      <c r="S112" s="325"/>
      <c r="T112" s="325"/>
      <c r="V112" s="325"/>
      <c r="W112" s="325"/>
    </row>
    <row r="113" spans="4:23" ht="18" hidden="1" customHeight="1">
      <c r="D113" s="329" t="s">
        <v>182</v>
      </c>
      <c r="E113" s="334">
        <f>IF(1-4*$E$72&gt;=$E$72,$E$72*$E$59,IF((1-4*$E$72)&lt;=0,0,(1-4*$E$72)*$E$59))+IF(1-4*$F$72&gt;=$F$72,$F$72*$F$59,IF((1-4*$F$72)&lt;=0,0,(1-4*$F$72)*$F$59))+IF(1-4*$G$72&gt;=$G$72,$G$72*$G$59,IF((1-4*$G$72)&lt;=0,0,(1-4*$G$72)*$G$59))</f>
        <v>0</v>
      </c>
      <c r="F113" s="334">
        <f>IF(1-3*$H72&gt;=$H$72,$H$72*$H$59,IF((1-3*$H$72)&lt;=0,0,(1-3*$H$72)*$H$59))</f>
        <v>0</v>
      </c>
      <c r="G113" s="334">
        <f>IF(1-2*$I$72&gt;=$I$72,$I$72*$I$59,IF((1-2*$I$72)&lt;=0,0,(1-2*$I$72)*$I$59))</f>
        <v>0</v>
      </c>
      <c r="H113" s="334">
        <f>IF(1-$J$72&gt;=$J$72,$J$72*$J$59,(1-$J$72)*$J$59)</f>
        <v>0</v>
      </c>
      <c r="I113" s="334">
        <f>$K$59*$K$72</f>
        <v>0</v>
      </c>
      <c r="J113" s="330">
        <f>SUM(E113:I113)</f>
        <v>0</v>
      </c>
      <c r="L113" s="327"/>
      <c r="M113" s="325"/>
      <c r="N113" s="326"/>
      <c r="O113" s="327"/>
      <c r="P113" s="325"/>
      <c r="Q113" s="326"/>
      <c r="R113" s="327"/>
      <c r="S113" s="325"/>
      <c r="T113" s="325"/>
      <c r="V113" s="325"/>
      <c r="W113" s="325"/>
    </row>
    <row r="114" spans="4:23" ht="18" hidden="1" customHeight="1">
      <c r="I114" s="327"/>
      <c r="L114" s="327"/>
      <c r="M114" s="325"/>
      <c r="N114" s="326"/>
      <c r="O114" s="327"/>
      <c r="P114" s="325"/>
      <c r="Q114" s="326"/>
      <c r="R114" s="327"/>
      <c r="S114" s="325"/>
      <c r="T114" s="325"/>
      <c r="V114" s="325"/>
      <c r="W114" s="325"/>
    </row>
    <row r="115" spans="4:23" ht="18" hidden="1" customHeight="1">
      <c r="D115" s="329" t="str">
        <f>D73</f>
        <v>Maquinaria</v>
      </c>
      <c r="E115" s="961" t="s">
        <v>183</v>
      </c>
      <c r="F115" s="962"/>
      <c r="G115" s="962"/>
      <c r="H115" s="962"/>
      <c r="I115" s="963"/>
      <c r="J115" s="330" t="s">
        <v>184</v>
      </c>
      <c r="L115" s="327"/>
      <c r="M115" s="325"/>
      <c r="N115" s="326"/>
      <c r="O115" s="327"/>
      <c r="P115" s="325"/>
      <c r="Q115" s="326"/>
      <c r="R115" s="327"/>
      <c r="S115" s="325"/>
      <c r="T115" s="325"/>
      <c r="V115" s="325"/>
      <c r="W115" s="325"/>
    </row>
    <row r="116" spans="4:23" ht="18" hidden="1" customHeight="1">
      <c r="D116" s="329" t="s">
        <v>178</v>
      </c>
      <c r="E116" s="334">
        <f>$E$60*$E$73+$F$60*$E$73+$G$60*$G$73</f>
        <v>0</v>
      </c>
      <c r="F116" s="334"/>
      <c r="G116" s="334"/>
      <c r="H116" s="334"/>
      <c r="I116" s="334"/>
      <c r="J116" s="330">
        <f>SUM(E116:I116)</f>
        <v>0</v>
      </c>
      <c r="L116" s="327"/>
      <c r="M116" s="325"/>
      <c r="N116" s="326"/>
      <c r="O116" s="327"/>
      <c r="P116" s="325"/>
      <c r="Q116" s="326"/>
      <c r="R116" s="327"/>
      <c r="S116" s="325"/>
      <c r="T116" s="325"/>
      <c r="V116" s="325"/>
      <c r="W116" s="325"/>
    </row>
    <row r="117" spans="4:23" ht="18" hidden="1" customHeight="1">
      <c r="D117" s="329" t="s">
        <v>179</v>
      </c>
      <c r="E117" s="334">
        <f>IF(1-$E$73&gt;=$E$73,$E$73*$E$60,(1-$E$73)*$E$60)+IF(1-$F$73&gt;=$F$73,$F$73*$F$60,(1-$F$73)*$F$60)+IF(1-$G$73&gt;=$G$73,$G$73*$G$60,(1-$G$73)*$G$60)</f>
        <v>0</v>
      </c>
      <c r="F117" s="334">
        <f>$H$60*$H$73</f>
        <v>0</v>
      </c>
      <c r="G117" s="334"/>
      <c r="H117" s="334"/>
      <c r="I117" s="334"/>
      <c r="J117" s="330">
        <f>SUM(E117:I117)</f>
        <v>0</v>
      </c>
      <c r="L117" s="327"/>
      <c r="M117" s="325"/>
      <c r="N117" s="326"/>
      <c r="O117" s="327"/>
      <c r="P117" s="325"/>
      <c r="Q117" s="326"/>
      <c r="R117" s="327"/>
      <c r="S117" s="325"/>
      <c r="T117" s="325"/>
      <c r="V117" s="325"/>
      <c r="W117" s="325"/>
    </row>
    <row r="118" spans="4:23" ht="18" hidden="1" customHeight="1">
      <c r="D118" s="329" t="s">
        <v>180</v>
      </c>
      <c r="E118" s="334">
        <f>IF(1-2*$E$73&gt;=$E$73,$E$73*$E$60,IF((1-2*$E$73)&lt;=0,0,(1-2*$E$73)*$E$60))+IF(1-2*$F$73&gt;=$F$73,$F$73*$F$60,IF((1-2*$F$73)&lt;=0,0,(1-2*$F$73)*$F$60))+IF(1-2*$G$73&gt;=$G$73,$G$73*$G$60,IF((1-2*$G$73)&lt;=0,0,(1-2*$G$73)*$G$60))</f>
        <v>0</v>
      </c>
      <c r="F118" s="334">
        <f>IF(1-$H$73&gt;=$H$73,$H$73*$H$60,(1-$H$73)*$H$60)</f>
        <v>0</v>
      </c>
      <c r="G118" s="334">
        <f>$I$60*$I$73</f>
        <v>0</v>
      </c>
      <c r="H118" s="334"/>
      <c r="I118" s="334"/>
      <c r="J118" s="330">
        <f>SUM(E118:I118)</f>
        <v>0</v>
      </c>
      <c r="L118" s="327"/>
      <c r="M118" s="325"/>
      <c r="N118" s="326"/>
      <c r="O118" s="327"/>
      <c r="P118" s="325"/>
      <c r="Q118" s="326"/>
      <c r="R118" s="327"/>
      <c r="S118" s="325"/>
      <c r="T118" s="325"/>
      <c r="V118" s="325"/>
      <c r="W118" s="325"/>
    </row>
    <row r="119" spans="4:23" ht="18" hidden="1" customHeight="1">
      <c r="D119" s="329" t="s">
        <v>181</v>
      </c>
      <c r="E119" s="334">
        <f>IF(1-3*$E$73&gt;=$E$73,$E$73*$E$60,IF((1-3*$E$73)&lt;=0,0,(1-3*$E$73)*$E$60))+IF(1-3*$F$73&gt;=$F$73,$F$73*$F$60,IF((1-3*$F$73)&lt;=0,0,(1-3*$F$73)*$F$60))+IF(1-3*$G$73&gt;=$G$73,$G$73*$G$60,IF((1-3*$G$73)&lt;=0,0,(1-3*$G$73)*$G$60))</f>
        <v>0</v>
      </c>
      <c r="F119" s="334">
        <f>IF(1-2*$H$73&gt;=$H$73,$H$73*$H$60,IF((1-2*$H$73)&lt;=0,0,(1-2*$H$73)*$H$60))</f>
        <v>0</v>
      </c>
      <c r="G119" s="334">
        <f>IF(1-$I$73&gt;=$I$73,$I$73*$I$60,(1-$I$73)*$I$60)</f>
        <v>0</v>
      </c>
      <c r="H119" s="334">
        <f>$J$60*$J$73</f>
        <v>0</v>
      </c>
      <c r="I119" s="334"/>
      <c r="J119" s="330">
        <f>SUM(E119:I119)</f>
        <v>0</v>
      </c>
      <c r="L119" s="327"/>
      <c r="M119" s="325"/>
      <c r="N119" s="326"/>
      <c r="O119" s="327"/>
      <c r="P119" s="325"/>
      <c r="Q119" s="326"/>
      <c r="R119" s="327"/>
      <c r="S119" s="325"/>
      <c r="T119" s="325"/>
      <c r="V119" s="325"/>
      <c r="W119" s="325"/>
    </row>
    <row r="120" spans="4:23" ht="18" hidden="1" customHeight="1">
      <c r="D120" s="329" t="s">
        <v>182</v>
      </c>
      <c r="E120" s="334">
        <f>IF(1-4*$E$73&gt;=$E$73,$E$73*$E$60,IF((1-4*$E$73)&lt;=0,0,(1-4*$E$73)*$E$60))+IF(1-4*$F$73&gt;=$F$73,$F$73*$F$60,IF((1-4*$F$73)&lt;=0,0,(1-4*$F$73)*$F$60))+IF(1-4*$G$73&gt;=$G$73,$G$73*$G$60,IF((1-4*$G$73)&lt;=0,0,(1-4*$G$73)*$G$60))</f>
        <v>0</v>
      </c>
      <c r="F120" s="334">
        <f>IF(1-3*$H73&gt;=$H$73,$H$73*$H$60,IF((1-3*$H$73)&lt;=0,0,(1-3*$H$73)*$H$60))</f>
        <v>0</v>
      </c>
      <c r="G120" s="334">
        <f>IF(1-2*$I$73&gt;=$I$73,$I$73*$I$60,IF((1-2*$I$73)&lt;=0,0,(1-2*$I$73)*$I$60))</f>
        <v>0</v>
      </c>
      <c r="H120" s="334">
        <f>IF(1-$J$73&gt;=$J$73,$J$73*$J$60,(1-$J$73)*$J$60)</f>
        <v>0</v>
      </c>
      <c r="I120" s="334">
        <f>$K$60*$K$73</f>
        <v>0</v>
      </c>
      <c r="J120" s="330">
        <f>SUM(E120:I120)</f>
        <v>0</v>
      </c>
      <c r="L120" s="327"/>
      <c r="M120" s="325"/>
      <c r="N120" s="326"/>
      <c r="O120" s="327"/>
      <c r="P120" s="325"/>
      <c r="Q120" s="326"/>
      <c r="R120" s="327"/>
      <c r="S120" s="325"/>
      <c r="T120" s="325"/>
      <c r="V120" s="325"/>
      <c r="W120" s="325"/>
    </row>
    <row r="121" spans="4:23" ht="18" hidden="1" customHeight="1">
      <c r="I121" s="327"/>
      <c r="L121" s="327"/>
      <c r="M121" s="325"/>
      <c r="N121" s="326"/>
      <c r="O121" s="327"/>
      <c r="P121" s="325"/>
      <c r="Q121" s="326"/>
      <c r="R121" s="327"/>
      <c r="S121" s="325"/>
      <c r="T121" s="325"/>
      <c r="V121" s="325"/>
      <c r="W121" s="325"/>
    </row>
    <row r="122" spans="4:23" ht="18" hidden="1" customHeight="1">
      <c r="D122" s="329" t="str">
        <f>D74</f>
        <v>Mobiliario de oficina</v>
      </c>
      <c r="E122" s="961" t="s">
        <v>183</v>
      </c>
      <c r="F122" s="962"/>
      <c r="G122" s="962"/>
      <c r="H122" s="962"/>
      <c r="I122" s="963"/>
      <c r="J122" s="330" t="s">
        <v>184</v>
      </c>
      <c r="L122" s="327"/>
      <c r="M122" s="325"/>
      <c r="N122" s="326"/>
      <c r="O122" s="327"/>
      <c r="P122" s="325"/>
      <c r="Q122" s="326"/>
      <c r="R122" s="327"/>
      <c r="S122" s="325"/>
      <c r="T122" s="325"/>
      <c r="V122" s="325"/>
      <c r="W122" s="325"/>
    </row>
    <row r="123" spans="4:23" ht="18" hidden="1" customHeight="1">
      <c r="D123" s="329" t="s">
        <v>178</v>
      </c>
      <c r="E123" s="334">
        <f>$E$61*$E$74+$F$61*$E$74+$G$61*$G$74</f>
        <v>0</v>
      </c>
      <c r="F123" s="334"/>
      <c r="G123" s="334"/>
      <c r="H123" s="334"/>
      <c r="I123" s="334"/>
      <c r="J123" s="330">
        <f>SUM(E123:I123)</f>
        <v>0</v>
      </c>
      <c r="L123" s="327"/>
      <c r="M123" s="325"/>
      <c r="N123" s="326"/>
      <c r="O123" s="327"/>
      <c r="P123" s="325"/>
      <c r="Q123" s="326"/>
      <c r="R123" s="327"/>
      <c r="S123" s="325"/>
      <c r="T123" s="325"/>
      <c r="V123" s="325"/>
      <c r="W123" s="325"/>
    </row>
    <row r="124" spans="4:23" ht="18" hidden="1" customHeight="1">
      <c r="D124" s="329" t="s">
        <v>179</v>
      </c>
      <c r="E124" s="334">
        <f>IF(1-$E$74&gt;=$E$74,$E$74*$E$61,(1-$E$74)*$E$61)+IF(1-$F$74&gt;=$F$74,$F$74*$F$61,(1-$F$74)*$F$61)+IF(1-$G$74&gt;=$G$74,$G$74*$G$61,(1-$G$74)*$G$61)</f>
        <v>0</v>
      </c>
      <c r="F124" s="334">
        <f>$H$61*$H$74</f>
        <v>0</v>
      </c>
      <c r="G124" s="334"/>
      <c r="H124" s="334"/>
      <c r="I124" s="334"/>
      <c r="J124" s="330">
        <f>SUM(E124:I124)</f>
        <v>0</v>
      </c>
      <c r="L124" s="327"/>
      <c r="M124" s="325"/>
      <c r="N124" s="326"/>
      <c r="O124" s="327"/>
      <c r="P124" s="325"/>
      <c r="Q124" s="326"/>
      <c r="R124" s="327"/>
      <c r="S124" s="325"/>
      <c r="T124" s="325"/>
      <c r="V124" s="325"/>
      <c r="W124" s="325"/>
    </row>
    <row r="125" spans="4:23" ht="18" hidden="1" customHeight="1">
      <c r="D125" s="329" t="s">
        <v>180</v>
      </c>
      <c r="E125" s="334">
        <f>IF(1-2*$E$74&gt;=$E$74,$E$74*$E$61,IF((1-2*$E$74)&lt;=0,0,(1-2*$E$74)*$E$61))+IF(1-2*$F$74&gt;=$F$74,$F$74*$F$61,IF((1-2*$F$74)&lt;=0,0,(1-2*$F$74)*$F$61))+IF(1-2*$G$74&gt;=$G$74,$G$74*$G$61,IF((1-2*$G$74)&lt;=0,0,(1-2*$G$74)*$G$61))</f>
        <v>0</v>
      </c>
      <c r="F125" s="334">
        <f>IF(1-$H$74&gt;=$H$74,$H$74*$H$61,(1-$H$74)*$H$61)</f>
        <v>0</v>
      </c>
      <c r="G125" s="334">
        <f>$I$61*$I$74</f>
        <v>0</v>
      </c>
      <c r="H125" s="334"/>
      <c r="I125" s="334"/>
      <c r="J125" s="330">
        <f>SUM(E125:I125)</f>
        <v>0</v>
      </c>
      <c r="L125" s="327"/>
      <c r="M125" s="325"/>
      <c r="N125" s="326"/>
      <c r="O125" s="327"/>
      <c r="P125" s="325"/>
      <c r="Q125" s="326"/>
      <c r="R125" s="327"/>
      <c r="S125" s="325"/>
      <c r="T125" s="325"/>
      <c r="V125" s="325"/>
      <c r="W125" s="325"/>
    </row>
    <row r="126" spans="4:23" ht="18" hidden="1" customHeight="1">
      <c r="D126" s="329" t="s">
        <v>181</v>
      </c>
      <c r="E126" s="334">
        <f>IF(1-3*$E$74&gt;=$E$74,$E$74*$E$61,IF((1-3*$E$74)&lt;=0,0,(1-3*$E$74)*$E$61))+IF(1-3*$F$74&gt;=$F$74,$F$74*$F$61,IF((1-3*$F$74)&lt;=0,0,(1-3*$F$74)*$F$61))+IF(1-3*$G$74&gt;=$G$74,$G$74*$G$61,IF((1-3*$G$74)&lt;=0,0,(1-3*$G$74)*$G$61))</f>
        <v>0</v>
      </c>
      <c r="F126" s="334">
        <f>IF(1-2*$H$74&gt;=$H$74,$H$74*$H$61,IF((1-2*$H$74)&lt;=0,0,(1-2*$H$74)*$H$61))</f>
        <v>0</v>
      </c>
      <c r="G126" s="334">
        <f>IF(1-$I$74&gt;=$I$74,$I$74*$I$61,(1-$I$74)*$I$61)</f>
        <v>0</v>
      </c>
      <c r="H126" s="334">
        <f>$J$61*$J$74</f>
        <v>0</v>
      </c>
      <c r="I126" s="334"/>
      <c r="J126" s="330">
        <f>SUM(E126:I126)</f>
        <v>0</v>
      </c>
      <c r="L126" s="327"/>
      <c r="M126" s="325"/>
      <c r="N126" s="326"/>
      <c r="O126" s="327"/>
      <c r="P126" s="325"/>
      <c r="Q126" s="326"/>
      <c r="R126" s="327"/>
      <c r="S126" s="325"/>
      <c r="T126" s="325"/>
      <c r="V126" s="325"/>
      <c r="W126" s="325"/>
    </row>
    <row r="127" spans="4:23" ht="18" hidden="1" customHeight="1">
      <c r="D127" s="329" t="s">
        <v>182</v>
      </c>
      <c r="E127" s="334">
        <f>IF(1-4*$E$74&gt;=$E$74,$E$74*$E$61,IF((1-4*$E$74)&lt;=0,0,(1-4*$E$74)*$E$61))+IF(1-4*$F$74&gt;=$F$74,$F$74*$F$61,IF((1-4*$F$74)&lt;=0,0,(1-4*$F$74)*$F$61))+IF(1-4*$G$74&gt;=$G$74,$G$74*$G$61,IF((1-4*$G$74)&lt;=0,0,(1-4*$G$74)*$G$61))</f>
        <v>0</v>
      </c>
      <c r="F127" s="334">
        <f>IF(1-3*$H$74&gt;=$H$74,$H$74*$H$61,IF((1-3*$H$74)&lt;=0,0,(1-3*$H$74)*$H$61))</f>
        <v>0</v>
      </c>
      <c r="G127" s="334">
        <f>IF(1-2*$I$74&gt;=$I$74,$I$74*$I$61,IF((1-2*$I$74)&lt;=0,0,(1-2*$I$74)*$I$61))</f>
        <v>0</v>
      </c>
      <c r="H127" s="334">
        <f>IF(1-$J$74&gt;=$J$74,$J$74*$J$61,(1-$J$74)*$J$61)</f>
        <v>0</v>
      </c>
      <c r="I127" s="334">
        <f>$K$61*$K$74</f>
        <v>0</v>
      </c>
      <c r="J127" s="330">
        <f>SUM(E127:I127)</f>
        <v>0</v>
      </c>
      <c r="L127" s="327"/>
      <c r="M127" s="325"/>
      <c r="N127" s="326"/>
      <c r="O127" s="327"/>
      <c r="P127" s="325"/>
      <c r="Q127" s="326"/>
      <c r="R127" s="327"/>
      <c r="S127" s="325"/>
      <c r="T127" s="325"/>
      <c r="V127" s="325"/>
      <c r="W127" s="325"/>
    </row>
    <row r="128" spans="4:23" ht="18" hidden="1" customHeight="1">
      <c r="I128" s="327"/>
      <c r="L128" s="327"/>
      <c r="M128" s="325"/>
      <c r="N128" s="326"/>
      <c r="O128" s="327"/>
      <c r="P128" s="325"/>
      <c r="Q128" s="326"/>
      <c r="R128" s="327"/>
      <c r="S128" s="325"/>
      <c r="T128" s="325"/>
      <c r="V128" s="325"/>
      <c r="W128" s="325"/>
    </row>
    <row r="129" spans="4:23" ht="18" hidden="1" customHeight="1">
      <c r="D129" s="329" t="str">
        <f>D75</f>
        <v>Vehículos de transporte</v>
      </c>
      <c r="E129" s="961" t="s">
        <v>183</v>
      </c>
      <c r="F129" s="962"/>
      <c r="G129" s="962"/>
      <c r="H129" s="962"/>
      <c r="I129" s="963"/>
      <c r="J129" s="330" t="s">
        <v>184</v>
      </c>
      <c r="L129" s="327"/>
      <c r="M129" s="325"/>
      <c r="N129" s="326"/>
      <c r="O129" s="327"/>
      <c r="P129" s="325"/>
      <c r="Q129" s="326"/>
      <c r="R129" s="327"/>
      <c r="S129" s="325"/>
      <c r="T129" s="325"/>
      <c r="V129" s="325"/>
      <c r="W129" s="325"/>
    </row>
    <row r="130" spans="4:23" ht="18" hidden="1" customHeight="1">
      <c r="D130" s="329" t="s">
        <v>178</v>
      </c>
      <c r="E130" s="334">
        <f>$E$62*$E$75+$F$62*$E$75+$G$62*$G$75</f>
        <v>0</v>
      </c>
      <c r="F130" s="334"/>
      <c r="G130" s="334"/>
      <c r="H130" s="334"/>
      <c r="I130" s="334"/>
      <c r="J130" s="330">
        <f>SUM(E130:I130)</f>
        <v>0</v>
      </c>
      <c r="L130" s="327"/>
      <c r="M130" s="325"/>
      <c r="N130" s="326"/>
      <c r="O130" s="327"/>
      <c r="P130" s="325"/>
      <c r="Q130" s="326"/>
      <c r="R130" s="327"/>
      <c r="S130" s="325"/>
      <c r="T130" s="325"/>
      <c r="V130" s="325"/>
      <c r="W130" s="325"/>
    </row>
    <row r="131" spans="4:23" ht="18" hidden="1" customHeight="1">
      <c r="D131" s="329" t="s">
        <v>179</v>
      </c>
      <c r="E131" s="334">
        <f>IF(1-$E$75&gt;=$E$75,$E$75*$E$62,(1-$E$75)*$E$62)+IF(1-$F$75&gt;=$F$75,$F$75*$F$62,(1-$F$75)*$F$62)+IF(1-$G$75&gt;=$G$75,$G$75*$G$62,(1-$G$75)*$G$62)</f>
        <v>0</v>
      </c>
      <c r="F131" s="334">
        <f>$H$62*$H$75</f>
        <v>0</v>
      </c>
      <c r="G131" s="334"/>
      <c r="H131" s="334"/>
      <c r="I131" s="334"/>
      <c r="J131" s="330">
        <f>SUM(E131:I131)</f>
        <v>0</v>
      </c>
      <c r="L131" s="327"/>
      <c r="M131" s="325"/>
      <c r="N131" s="326"/>
      <c r="O131" s="327"/>
      <c r="P131" s="325"/>
      <c r="Q131" s="326"/>
      <c r="R131" s="327"/>
      <c r="S131" s="325"/>
      <c r="T131" s="325"/>
      <c r="V131" s="325"/>
      <c r="W131" s="325"/>
    </row>
    <row r="132" spans="4:23" ht="18" hidden="1" customHeight="1">
      <c r="D132" s="329" t="s">
        <v>180</v>
      </c>
      <c r="E132" s="334">
        <f>IF(1-2*$E$75&gt;=$E$75,$E$75*$E$62,IF((1-2*$E$75)&lt;=0,0,(1-2*$E$75)*$E$62))+IF(1-2*$F$75&gt;=$F$75,$F$75*$F$62,IF((1-2*$F$75)&lt;=0,0,(1-2*$F$75)*$F$62))+IF(1-2*$G$75&gt;=$G$75,$G$75*$G$62,IF((1-2*$G$75)&lt;=0,0,(1-2*$G$75)*$G$62))</f>
        <v>0</v>
      </c>
      <c r="F132" s="334">
        <f>IF(1-$H$75&gt;=$H$75,$H$75*$H$62,(1-$H$75)*$H$62)</f>
        <v>0</v>
      </c>
      <c r="G132" s="334">
        <f>$I$62*$I$75</f>
        <v>0</v>
      </c>
      <c r="H132" s="334"/>
      <c r="I132" s="334"/>
      <c r="J132" s="330">
        <f>SUM(E132:I132)</f>
        <v>0</v>
      </c>
      <c r="L132" s="327"/>
      <c r="M132" s="325"/>
      <c r="N132" s="326"/>
      <c r="O132" s="327"/>
      <c r="P132" s="325"/>
      <c r="Q132" s="326"/>
      <c r="R132" s="327"/>
      <c r="S132" s="325"/>
      <c r="T132" s="325"/>
      <c r="V132" s="325"/>
      <c r="W132" s="325"/>
    </row>
    <row r="133" spans="4:23" ht="18" hidden="1" customHeight="1">
      <c r="D133" s="329" t="s">
        <v>181</v>
      </c>
      <c r="E133" s="334">
        <f>IF(1-3*$E$75&gt;=$E$75,$E$75*$E$62,IF((1-3*$E$75)&lt;=0,0,(1-3*$E$75)*$E$62))+IF(1-3*$F$75&gt;=$F$75,$F$75*$F$62,IF((1-3*$F$75)&lt;=0,0,(1-3*$F$75)*$F$62))+IF(1-3*$G$75&gt;=$G$75,$G$75*$G$62,IF((1-3*$G$75)&lt;=0,0,(1-3*$G$75)*$G$62))</f>
        <v>0</v>
      </c>
      <c r="F133" s="334">
        <f>IF(1-2*$H$75&gt;=$H$75,$H$75*$H$62,IF((1-2*$H$75)&lt;=0,0,(1-2*$H$75)*$H$62))</f>
        <v>0</v>
      </c>
      <c r="G133" s="334">
        <f>IF(1-$I$75&gt;=$I$75,$I$75*$I$62,(1-$I$75)*$I$62)</f>
        <v>0</v>
      </c>
      <c r="H133" s="334">
        <f>$J$62*$J$75</f>
        <v>0</v>
      </c>
      <c r="I133" s="334"/>
      <c r="J133" s="330">
        <f>SUM(E133:I133)</f>
        <v>0</v>
      </c>
      <c r="L133" s="327"/>
      <c r="M133" s="325"/>
      <c r="N133" s="326"/>
      <c r="O133" s="327"/>
      <c r="P133" s="325"/>
      <c r="Q133" s="326"/>
      <c r="R133" s="327"/>
      <c r="S133" s="325"/>
      <c r="T133" s="325"/>
      <c r="V133" s="325"/>
      <c r="W133" s="325"/>
    </row>
    <row r="134" spans="4:23" ht="18" hidden="1" customHeight="1">
      <c r="D134" s="329" t="s">
        <v>182</v>
      </c>
      <c r="E134" s="334">
        <f>IF(1-4*$E$75&gt;=$E$75,$E$75*$E$62,IF((1-4*$E$75)&lt;=0,0,(1-4*$E$75)*$E$62))+IF(1-4*$F$75&gt;=$F$75,$F$75*$F$62,IF((1-4*$F$75)&lt;=0,0,(1-4*$F$75)*$F$62))+IF(1-4*$G$75&gt;=$G$75,$G$75*$G$62,IF((1-4*$G$75)&lt;=0,0,(1-4*$G$75)*$G$62))</f>
        <v>0</v>
      </c>
      <c r="F134" s="334">
        <f>IF(1-3*$H$75&gt;=$H$75,$H$75*$H$62,IF((1-3*$H$75)&lt;=0,0,(1-3*$H$75)*$H$62))</f>
        <v>0</v>
      </c>
      <c r="G134" s="334">
        <f>IF(1-2*$I$75&gt;=$I$75,$I$75*$I$62,IF((1-2*$I$75)&lt;=0,0,(1-2*$I$75)*$I$62))</f>
        <v>0</v>
      </c>
      <c r="H134" s="334">
        <f>IF(1-$J$75&gt;=$J$75,$J$75*$J$62,(1-$J$75)*$J$62)</f>
        <v>0</v>
      </c>
      <c r="I134" s="334">
        <f>$K$62*$K$75</f>
        <v>0</v>
      </c>
      <c r="J134" s="330">
        <f>SUM(E134:I134)</f>
        <v>0</v>
      </c>
      <c r="L134" s="327"/>
      <c r="M134" s="325"/>
      <c r="N134" s="326"/>
      <c r="O134" s="327"/>
      <c r="P134" s="325"/>
      <c r="Q134" s="326"/>
      <c r="R134" s="327"/>
      <c r="S134" s="325"/>
      <c r="T134" s="325"/>
      <c r="V134" s="325"/>
      <c r="W134" s="325"/>
    </row>
    <row r="135" spans="4:23" ht="18" hidden="1" customHeight="1">
      <c r="I135" s="327"/>
      <c r="L135" s="327"/>
      <c r="M135" s="325"/>
      <c r="N135" s="326"/>
      <c r="O135" s="327"/>
      <c r="P135" s="325"/>
      <c r="Q135" s="326"/>
      <c r="R135" s="327"/>
      <c r="S135" s="325"/>
      <c r="T135" s="325"/>
      <c r="V135" s="325"/>
      <c r="W135" s="325"/>
    </row>
    <row r="136" spans="4:23" ht="18" hidden="1" customHeight="1">
      <c r="D136" s="329" t="str">
        <f>D76</f>
        <v>Equipamientos informáticos</v>
      </c>
      <c r="E136" s="961" t="s">
        <v>183</v>
      </c>
      <c r="F136" s="962"/>
      <c r="G136" s="962"/>
      <c r="H136" s="962"/>
      <c r="I136" s="963"/>
      <c r="J136" s="330" t="s">
        <v>184</v>
      </c>
      <c r="L136" s="327"/>
      <c r="M136" s="325"/>
      <c r="N136" s="326"/>
      <c r="O136" s="327"/>
      <c r="P136" s="325"/>
      <c r="Q136" s="326"/>
      <c r="R136" s="327"/>
      <c r="S136" s="325"/>
      <c r="T136" s="325"/>
      <c r="V136" s="325"/>
      <c r="W136" s="325"/>
    </row>
    <row r="137" spans="4:23" ht="18" hidden="1" customHeight="1">
      <c r="D137" s="329" t="s">
        <v>178</v>
      </c>
      <c r="E137" s="334">
        <f>$E$63*$E$76+$F$63*$E$76+$G$63*$G$76</f>
        <v>0</v>
      </c>
      <c r="F137" s="334"/>
      <c r="G137" s="334"/>
      <c r="H137" s="334"/>
      <c r="I137" s="334"/>
      <c r="J137" s="330">
        <f>SUM(E137:I137)</f>
        <v>0</v>
      </c>
      <c r="L137" s="327"/>
      <c r="M137" s="325"/>
      <c r="N137" s="326"/>
      <c r="O137" s="327"/>
      <c r="P137" s="325"/>
      <c r="Q137" s="326"/>
      <c r="R137" s="327"/>
      <c r="S137" s="325"/>
      <c r="T137" s="325"/>
      <c r="V137" s="325"/>
      <c r="W137" s="325"/>
    </row>
    <row r="138" spans="4:23" ht="18" hidden="1" customHeight="1">
      <c r="D138" s="329" t="s">
        <v>179</v>
      </c>
      <c r="E138" s="334">
        <f>IF(1-$E$76&gt;=$E$76,$E$76*$E$63,(1-$E$76)*$E$63)+IF(1-$F$76&gt;=$F$76,$F$76*$F$63,(1-$F$76)*$F$63)+IF(1-$G$76&gt;=$G$76,$G$76*$G$63,(1-$G$76)*$G$63)</f>
        <v>0</v>
      </c>
      <c r="F138" s="334">
        <f>$H$63*$H$76</f>
        <v>0</v>
      </c>
      <c r="G138" s="334"/>
      <c r="H138" s="334"/>
      <c r="I138" s="334"/>
      <c r="J138" s="330">
        <f>SUM(E138:I138)</f>
        <v>0</v>
      </c>
      <c r="L138" s="327"/>
      <c r="M138" s="325"/>
      <c r="N138" s="326"/>
      <c r="O138" s="327"/>
      <c r="P138" s="325"/>
      <c r="Q138" s="326"/>
      <c r="R138" s="327"/>
      <c r="S138" s="325"/>
      <c r="T138" s="325"/>
      <c r="V138" s="325"/>
      <c r="W138" s="325"/>
    </row>
    <row r="139" spans="4:23" ht="18" hidden="1" customHeight="1">
      <c r="D139" s="329" t="s">
        <v>180</v>
      </c>
      <c r="E139" s="334">
        <f>IF(1-2*$E$76&gt;=$E$76,$E$76*$E$63,IF((1-2*$E$76)&lt;=0,0,(1-2*$E$76)*$E$63))+IF(1-2*$F$76&gt;=$F$76,$F$76*$F$63,IF((1-2*$F$76)&lt;=0,0,(1-2*$F$76)*$F$63))+IF(1-2*$G$76&gt;=$G$76,$G$76*$G$63,IF((1-2*$G$76)&lt;=0,0,(1-2*$G$76)*$G$63))</f>
        <v>0</v>
      </c>
      <c r="F139" s="334">
        <f>IF(1-$H$76&gt;=$H$76,$H$76*$H$63,(1-$H$76)*$H$63)</f>
        <v>0</v>
      </c>
      <c r="G139" s="334">
        <f>$I$63*$I$76</f>
        <v>0</v>
      </c>
      <c r="H139" s="334"/>
      <c r="I139" s="334"/>
      <c r="J139" s="330">
        <f>SUM(E139:I139)</f>
        <v>0</v>
      </c>
      <c r="L139" s="327"/>
      <c r="M139" s="325"/>
      <c r="N139" s="326"/>
      <c r="O139" s="327"/>
      <c r="P139" s="325"/>
      <c r="Q139" s="326"/>
      <c r="R139" s="327"/>
      <c r="S139" s="325"/>
      <c r="T139" s="325"/>
      <c r="V139" s="325"/>
      <c r="W139" s="325"/>
    </row>
    <row r="140" spans="4:23" ht="18" hidden="1" customHeight="1">
      <c r="D140" s="329" t="s">
        <v>181</v>
      </c>
      <c r="E140" s="334">
        <f>IF(1-3*$E$76&gt;=$E$76,$E$76*$E$63,IF((1-3*$E$76)&lt;=0,0,(1-3*$E$76)*$E$63))+IF(1-3*$F$76&gt;=$F$76,$F$76*$F$63,IF((1-3*$F$76)&lt;=0,0,(1-3*$F$76)*$F$63))+IF(1-3*$G$76&gt;=$G$76,$G$76*$G$63,IF((1-3*$G$76)&lt;=0,0,(1-3*$G$76)*$G$63))</f>
        <v>0</v>
      </c>
      <c r="F140" s="334">
        <f>IF(1-2*$H$76&gt;=$H$76,$H$76*$H$63,IF((1-2*$H$76)&lt;=0,0,(1-2*$H$76)*$H$63))</f>
        <v>0</v>
      </c>
      <c r="G140" s="334">
        <f>IF(1-$I$76&gt;=$I$76,$I$76*$I$63,(1-$I$76)*$I$63)</f>
        <v>0</v>
      </c>
      <c r="H140" s="334">
        <f>$J$63*$J$76</f>
        <v>0</v>
      </c>
      <c r="I140" s="334"/>
      <c r="J140" s="330">
        <f>SUM(E140:I140)</f>
        <v>0</v>
      </c>
      <c r="L140" s="327"/>
      <c r="M140" s="325"/>
      <c r="N140" s="326"/>
      <c r="O140" s="327"/>
      <c r="P140" s="325"/>
      <c r="Q140" s="326"/>
      <c r="R140" s="327"/>
      <c r="S140" s="325"/>
      <c r="T140" s="325"/>
      <c r="V140" s="325"/>
      <c r="W140" s="325"/>
    </row>
    <row r="141" spans="4:23" ht="18" hidden="1" customHeight="1">
      <c r="D141" s="329" t="s">
        <v>182</v>
      </c>
      <c r="E141" s="334">
        <f>IF(1-4*$E$76&gt;=$E$76,$E$76*$E$63,IF((1-4*$E$76)&lt;=0,0,(1-4*$E$76)*$E$63))+IF(1-4*$F$76&gt;=$F$76,$F$76*$F$63,IF((1-4*$F$76)&lt;=0,0,(1-4*$F$76)*$F$63))+IF(1-4*$G$76&gt;=$G$76,$G$76*$G$63,IF((1-4*$G$76)&lt;=0,0,(1-4*$G$76)*$G$63))</f>
        <v>0</v>
      </c>
      <c r="F141" s="334">
        <f>IF(1-3*$H$76&gt;=$H$76,$H$76*$H$63,IF((1-3*$H$76)&lt;=0,0,(1-3*$H$76)*$H$63))</f>
        <v>0</v>
      </c>
      <c r="G141" s="334">
        <f>IF(1-2*$I$76&gt;=$I$76,$I$76*$I$63,IF((1-2*$I$76)&lt;=0,0,(1-2*$I$76)*$I$63))</f>
        <v>0</v>
      </c>
      <c r="H141" s="334">
        <f>IF(1-$J$76&gt;=$J$76,$J$76*$J$63,(1-$J$76)*$J$63)</f>
        <v>0</v>
      </c>
      <c r="I141" s="334">
        <f>$K$63*$K$76</f>
        <v>0</v>
      </c>
      <c r="J141" s="330">
        <f>SUM(E141:I141)</f>
        <v>0</v>
      </c>
      <c r="L141" s="327"/>
      <c r="M141" s="325"/>
      <c r="N141" s="326"/>
      <c r="O141" s="327"/>
      <c r="P141" s="325"/>
      <c r="Q141" s="326"/>
      <c r="R141" s="327"/>
      <c r="S141" s="325"/>
      <c r="T141" s="325"/>
      <c r="V141" s="325"/>
      <c r="W141" s="325"/>
    </row>
    <row r="142" spans="4:23" ht="18" hidden="1" customHeight="1">
      <c r="I142" s="327"/>
      <c r="L142" s="327"/>
      <c r="M142" s="325"/>
      <c r="N142" s="326"/>
      <c r="O142" s="327"/>
      <c r="P142" s="325"/>
      <c r="Q142" s="326"/>
      <c r="R142" s="327"/>
      <c r="S142" s="325"/>
      <c r="T142" s="325"/>
      <c r="V142" s="325"/>
      <c r="W142" s="325"/>
    </row>
    <row r="143" spans="4:23" ht="21.75" hidden="1" customHeight="1">
      <c r="D143" s="331" t="str">
        <f>D77</f>
        <v>Inmovilizaciones realizadas por la propia empresa</v>
      </c>
      <c r="E143" s="961" t="s">
        <v>183</v>
      </c>
      <c r="F143" s="962"/>
      <c r="G143" s="962"/>
      <c r="H143" s="962"/>
      <c r="I143" s="963"/>
      <c r="J143" s="330" t="s">
        <v>184</v>
      </c>
      <c r="L143" s="327"/>
      <c r="M143" s="325"/>
      <c r="N143" s="326"/>
      <c r="O143" s="327"/>
      <c r="P143" s="325"/>
      <c r="Q143" s="326"/>
      <c r="R143" s="327"/>
      <c r="S143" s="325"/>
      <c r="T143" s="325"/>
      <c r="V143" s="325"/>
      <c r="W143" s="325"/>
    </row>
    <row r="144" spans="4:23" ht="18" hidden="1" customHeight="1">
      <c r="D144" s="329" t="s">
        <v>178</v>
      </c>
      <c r="E144" s="334">
        <f>$E$64*$E$77+$G$64*$G$77</f>
        <v>0</v>
      </c>
      <c r="F144" s="334"/>
      <c r="G144" s="334"/>
      <c r="H144" s="334"/>
      <c r="I144" s="334"/>
      <c r="J144" s="330">
        <f>SUM(E144:I144)</f>
        <v>0</v>
      </c>
      <c r="L144" s="327"/>
      <c r="M144" s="325"/>
      <c r="N144" s="326"/>
      <c r="O144" s="327"/>
      <c r="P144" s="325"/>
      <c r="Q144" s="326"/>
      <c r="R144" s="327"/>
      <c r="S144" s="325"/>
      <c r="T144" s="325"/>
      <c r="V144" s="325"/>
      <c r="W144" s="325"/>
    </row>
    <row r="145" spans="4:23" ht="18" hidden="1" customHeight="1">
      <c r="D145" s="329" t="s">
        <v>179</v>
      </c>
      <c r="E145" s="334">
        <f>IF(1-$E$77&gt;=$E$77,$E$77*$E$64,(1-$E$77)*$E$64)+IF(1-$G$77&gt;=$G$77,$G$77*$G$64,(1-$G$77)*$G$64)</f>
        <v>0</v>
      </c>
      <c r="F145" s="334">
        <f>$H$64*$H$77</f>
        <v>0</v>
      </c>
      <c r="G145" s="334"/>
      <c r="H145" s="334"/>
      <c r="I145" s="334"/>
      <c r="J145" s="330">
        <f>SUM(E145:I145)</f>
        <v>0</v>
      </c>
      <c r="L145" s="327"/>
      <c r="M145" s="325"/>
      <c r="N145" s="326"/>
      <c r="O145" s="327"/>
      <c r="P145" s="325"/>
      <c r="Q145" s="326"/>
      <c r="R145" s="327"/>
      <c r="S145" s="325"/>
      <c r="T145" s="325"/>
      <c r="V145" s="325"/>
      <c r="W145" s="325"/>
    </row>
    <row r="146" spans="4:23" ht="18" hidden="1" customHeight="1">
      <c r="D146" s="329" t="s">
        <v>180</v>
      </c>
      <c r="E146" s="334">
        <f>IF(1-2*$E$77&gt;=$E$77,$E$77*$E$64,IF((1-2*$E$77)&lt;=0,0,(1-2*$E$77)*$E$64))+IF(1-2*$G$77&gt;=$G$77,$G$77*$G$64,IF((1-2*$G$77)&lt;=0,0,(1-2*$G$77)*$G$64))</f>
        <v>0</v>
      </c>
      <c r="F146" s="334">
        <f>IF(1-$H$77&gt;=$H$77,$H$77*$H$64,(1-$H$77)*$H$64)</f>
        <v>0</v>
      </c>
      <c r="G146" s="334">
        <f>$I$64*$I$77</f>
        <v>0</v>
      </c>
      <c r="H146" s="334"/>
      <c r="I146" s="334"/>
      <c r="J146" s="330">
        <f>SUM(E146:I146)</f>
        <v>0</v>
      </c>
      <c r="L146" s="327"/>
      <c r="M146" s="325"/>
      <c r="N146" s="326"/>
      <c r="O146" s="327"/>
      <c r="P146" s="325"/>
      <c r="Q146" s="326"/>
      <c r="R146" s="327"/>
      <c r="S146" s="325"/>
      <c r="T146" s="325"/>
      <c r="V146" s="325"/>
      <c r="W146" s="325"/>
    </row>
    <row r="147" spans="4:23" ht="18" hidden="1" customHeight="1">
      <c r="D147" s="329" t="s">
        <v>181</v>
      </c>
      <c r="E147" s="334">
        <f>IF(1-3*$E$77&gt;=$E$77,$E$77*$E$64,IF((1-3*$E$77)&lt;=0,0,(1-3*$E$77)*$E$64))+IF(1-3*$G$77&gt;=$G$77,$G$77*$G$64,IF((1-3*$G$77)&lt;=0,0,(1-3*$G$77)*$G$64))</f>
        <v>0</v>
      </c>
      <c r="F147" s="334">
        <f>IF(1-2*$H$77&gt;=$H$77,$H$77*$H$64,IF((1-2*$H$77)&lt;=0,0,(1-2*$H$77)*$H$64))</f>
        <v>0</v>
      </c>
      <c r="G147" s="334">
        <f>IF(1-$I$77&gt;=$I$77,$I$77*$I$64,(1-$I$77)*$I$64)</f>
        <v>0</v>
      </c>
      <c r="H147" s="334">
        <f>$J$64*$J$77</f>
        <v>0</v>
      </c>
      <c r="I147" s="334"/>
      <c r="J147" s="330">
        <f>SUM(E147:I147)</f>
        <v>0</v>
      </c>
      <c r="L147" s="327"/>
      <c r="M147" s="325"/>
      <c r="N147" s="326"/>
      <c r="O147" s="327"/>
      <c r="P147" s="325"/>
      <c r="Q147" s="326"/>
      <c r="R147" s="327"/>
      <c r="S147" s="325"/>
      <c r="T147" s="325"/>
      <c r="V147" s="325"/>
      <c r="W147" s="325"/>
    </row>
    <row r="148" spans="4:23" ht="18" hidden="1" customHeight="1">
      <c r="D148" s="329" t="s">
        <v>182</v>
      </c>
      <c r="E148" s="334">
        <f>IF(1-4*$E$77&gt;=$E$77,$E$77*$E$64,IF((1-4*$E$77)&lt;=0,0,(1-4*$E$77)*$E$64))+IF(1-4*$G$77&gt;=$G$77,$G$77*$G$64,IF((1-4*$G$77)&lt;=0,0,(1-4*$G$77)*$G$64))</f>
        <v>0</v>
      </c>
      <c r="F148" s="334">
        <f>IF(1-3*$H$77&gt;=$H$77,$H$77*$H$64,IF((1-3*$H$77)&lt;=0,0,(1-3*$H$77)*$H$64))</f>
        <v>0</v>
      </c>
      <c r="G148" s="334">
        <f>IF(1-2*$I$77&gt;=$I$77,$I$77*$I$64,IF((1-2*$I$77)&lt;=0,0,(1-2*$I$77)*$I$64))</f>
        <v>0</v>
      </c>
      <c r="H148" s="334">
        <f>IF(1-$J$77&gt;=$J$77,$J$77*$J$64,(1-$J$77)*$J$64)</f>
        <v>0</v>
      </c>
      <c r="I148" s="334">
        <f>$K$64*$K$77</f>
        <v>0</v>
      </c>
      <c r="J148" s="330">
        <f>SUM(E148:I148)</f>
        <v>0</v>
      </c>
      <c r="L148" s="327"/>
      <c r="M148" s="325"/>
      <c r="N148" s="326"/>
      <c r="O148" s="327"/>
      <c r="P148" s="325"/>
      <c r="Q148" s="326"/>
      <c r="R148" s="327"/>
      <c r="S148" s="325"/>
      <c r="T148" s="325"/>
      <c r="V148" s="325"/>
      <c r="W148" s="325"/>
    </row>
    <row r="149" spans="4:23" ht="18" hidden="1" customHeight="1">
      <c r="I149" s="327"/>
      <c r="L149" s="327"/>
      <c r="M149" s="325"/>
      <c r="N149" s="326"/>
      <c r="O149" s="327"/>
      <c r="P149" s="325"/>
      <c r="Q149" s="326"/>
      <c r="R149" s="327"/>
      <c r="S149" s="325"/>
      <c r="T149" s="325"/>
      <c r="V149" s="325"/>
      <c r="W149" s="325"/>
    </row>
    <row r="150" spans="4:23" ht="18" hidden="1" customHeight="1">
      <c r="D150" s="329" t="str">
        <f>D78</f>
        <v>Otras inversiones materiales</v>
      </c>
      <c r="E150" s="961" t="s">
        <v>183</v>
      </c>
      <c r="F150" s="962"/>
      <c r="G150" s="962"/>
      <c r="H150" s="962"/>
      <c r="I150" s="963"/>
      <c r="J150" s="330" t="s">
        <v>184</v>
      </c>
      <c r="L150" s="327"/>
      <c r="M150" s="325"/>
      <c r="N150" s="326"/>
      <c r="O150" s="327"/>
      <c r="P150" s="325"/>
      <c r="Q150" s="326"/>
      <c r="R150" s="327"/>
      <c r="S150" s="325"/>
      <c r="T150" s="325"/>
      <c r="V150" s="325"/>
      <c r="W150" s="325"/>
    </row>
    <row r="151" spans="4:23" ht="18" hidden="1" customHeight="1">
      <c r="D151" s="329" t="s">
        <v>178</v>
      </c>
      <c r="E151" s="334">
        <f>$E$65*$E$78+$F$65*$E$78+$G$65*$G$78</f>
        <v>0</v>
      </c>
      <c r="F151" s="334"/>
      <c r="G151" s="334"/>
      <c r="H151" s="334"/>
      <c r="I151" s="334"/>
      <c r="J151" s="330">
        <f>SUM(E151:I151)</f>
        <v>0</v>
      </c>
      <c r="L151" s="327"/>
      <c r="M151" s="325"/>
      <c r="N151" s="326"/>
      <c r="O151" s="327"/>
      <c r="P151" s="325"/>
      <c r="Q151" s="326"/>
      <c r="R151" s="327"/>
      <c r="S151" s="325"/>
      <c r="T151" s="325"/>
      <c r="V151" s="325"/>
      <c r="W151" s="325"/>
    </row>
    <row r="152" spans="4:23" ht="18" hidden="1" customHeight="1">
      <c r="D152" s="329" t="s">
        <v>179</v>
      </c>
      <c r="E152" s="334">
        <f>IF(1-$E$78&gt;=$E$78,$E$78*$E$65,(1-$E$78)*$E$65)+IF(1-$F$78&gt;=$F$78,$F$78*$F$65,(1-$F$78)*$F$65)+IF(1-$G$78&gt;=$G$78,$G$78*$G$65,(1-$G$78)*$G$65)</f>
        <v>0</v>
      </c>
      <c r="F152" s="334">
        <f>$H$65*$H$78</f>
        <v>0</v>
      </c>
      <c r="G152" s="334"/>
      <c r="H152" s="334"/>
      <c r="I152" s="334"/>
      <c r="J152" s="330">
        <f>SUM(E152:I152)</f>
        <v>0</v>
      </c>
      <c r="L152" s="327"/>
      <c r="M152" s="325"/>
      <c r="N152" s="326"/>
      <c r="O152" s="327"/>
      <c r="P152" s="325"/>
      <c r="Q152" s="326"/>
      <c r="R152" s="327"/>
      <c r="S152" s="325"/>
      <c r="T152" s="325"/>
      <c r="V152" s="325"/>
      <c r="W152" s="325"/>
    </row>
    <row r="153" spans="4:23" ht="18" hidden="1" customHeight="1">
      <c r="D153" s="329" t="s">
        <v>180</v>
      </c>
      <c r="E153" s="334">
        <f>IF(1-2*$E$78&gt;=$E$78,$E$78*$E$65,IF((1-2*$E$78)&lt;=0,0,(1-2*$E$78)*$E$65))+IF(1-2*$F$78&gt;=$F$78,$F$78*$F$65,IF((1-2*$F$78)&lt;=0,0,(1-2*$F$78)*$F$65))+IF(1-2*$G$78&gt;=$G$78,$G$78*$G$65,IF((1-2*$G$78)&lt;=0,0,(1-2*$G$78)*$G$65))</f>
        <v>0</v>
      </c>
      <c r="F153" s="334">
        <f>IF(1-$H$78&gt;=$H$78,$H$78*$H$65,(1-$H$78)*$H$65)</f>
        <v>0</v>
      </c>
      <c r="G153" s="334">
        <f>$I$65*$I$78</f>
        <v>0</v>
      </c>
      <c r="H153" s="334"/>
      <c r="I153" s="334"/>
      <c r="J153" s="330">
        <f>SUM(E153:I153)</f>
        <v>0</v>
      </c>
      <c r="L153" s="327"/>
      <c r="M153" s="325"/>
      <c r="N153" s="326"/>
      <c r="O153" s="327"/>
      <c r="P153" s="325"/>
      <c r="Q153" s="326"/>
      <c r="R153" s="327"/>
      <c r="S153" s="325"/>
      <c r="T153" s="325"/>
      <c r="V153" s="325"/>
      <c r="W153" s="325"/>
    </row>
    <row r="154" spans="4:23" ht="18" hidden="1" customHeight="1">
      <c r="D154" s="329" t="s">
        <v>181</v>
      </c>
      <c r="E154" s="334">
        <f>IF(1-3*$E$78&gt;=$E$78,$E$78*$E$65,IF((1-3*$E$78)&lt;=0,0,(1-3*$E$78)*$E$65))+IF(1-3*$F$78&gt;=$F$78,$F$78*$F$65,IF((1-3*$F$78)&lt;=0,0,(1-3*$F$78)*$F$65))+IF(1-3*$G$78&gt;=$G$78,$G$78*$G$65,IF((1-3*$G$78)&lt;=0,0,(1-3*$G$78)*$G$65))</f>
        <v>0</v>
      </c>
      <c r="F154" s="334">
        <f>IF(1-2*$H$78&gt;=$H$78,$H$78*$H$65,IF((1-2*$H$78)&lt;=0,0,(1-2*$H$78)*$H$65))</f>
        <v>0</v>
      </c>
      <c r="G154" s="334">
        <f>IF(1-$I$78&gt;=$I$78,$I$78*$I$65,(1-$I$78)*$I$65)</f>
        <v>0</v>
      </c>
      <c r="H154" s="334">
        <f>$J$65*$J$78</f>
        <v>0</v>
      </c>
      <c r="I154" s="334"/>
      <c r="J154" s="330">
        <f>SUM(E154:I154)</f>
        <v>0</v>
      </c>
      <c r="L154" s="327"/>
      <c r="M154" s="325"/>
      <c r="N154" s="326"/>
      <c r="O154" s="327"/>
      <c r="P154" s="325"/>
      <c r="Q154" s="326"/>
      <c r="R154" s="327"/>
      <c r="S154" s="325"/>
      <c r="T154" s="325"/>
      <c r="V154" s="325"/>
      <c r="W154" s="325"/>
    </row>
    <row r="155" spans="4:23" ht="18" hidden="1" customHeight="1">
      <c r="D155" s="329" t="s">
        <v>182</v>
      </c>
      <c r="E155" s="334">
        <f>IF(1-4*$E$78&gt;=$E$78,$E$78*$E$65,IF((1-4*$E$78)&lt;=0,0,(1-4*$E$78)*$E$65))+IF(1-4*$F$78&gt;=$F$78,$F$78*$F$65,IF((1-4*$F$78)&lt;=0,0,(1-4*$F$78)*$F$65))+IF(1-4*$G$78&gt;=$G$78,$G$78*$G$65,IF((1-4*$G$78)&lt;=0,0,(1-4*$G$78)*$G$65))</f>
        <v>0</v>
      </c>
      <c r="F155" s="334">
        <f>IF(1-3*$H$78&gt;=$H$78,$H$78*$H$65,IF((1-3*$H$78)&lt;=0,0,(1-3*$H$78)*$H$65))</f>
        <v>0</v>
      </c>
      <c r="G155" s="334">
        <f>IF(1-2*$I$78&gt;=$I$78,$I$78*$I$65,IF((1-2*$I$78)&lt;=0,0,(1-2*$I$78)*$I$65))</f>
        <v>0</v>
      </c>
      <c r="H155" s="334">
        <f>IF(1-$J$78&gt;=$J$78,$J$78*$J$65,(1-$J$78)*$J$65)</f>
        <v>0</v>
      </c>
      <c r="I155" s="334">
        <f>$K$65*$K$78</f>
        <v>0</v>
      </c>
      <c r="J155" s="330">
        <f>SUM(E155:I155)</f>
        <v>0</v>
      </c>
      <c r="L155" s="327"/>
      <c r="M155" s="325"/>
      <c r="N155" s="326"/>
      <c r="O155" s="327"/>
      <c r="P155" s="325"/>
      <c r="Q155" s="326"/>
      <c r="R155" s="327"/>
      <c r="S155" s="325"/>
      <c r="T155" s="325"/>
      <c r="V155" s="325"/>
      <c r="W155" s="325"/>
    </row>
    <row r="156" spans="4:23" hidden="1">
      <c r="H156" s="327"/>
      <c r="I156" s="325"/>
      <c r="K156" s="327"/>
      <c r="L156" s="325"/>
      <c r="S156" s="325"/>
      <c r="T156" s="325"/>
      <c r="V156" s="325"/>
      <c r="W156" s="325"/>
    </row>
    <row r="157" spans="4:23">
      <c r="H157" s="327"/>
      <c r="I157" s="325"/>
      <c r="K157" s="327"/>
      <c r="L157" s="325"/>
      <c r="S157" s="325"/>
      <c r="T157" s="325"/>
      <c r="V157" s="325"/>
      <c r="W157" s="325"/>
    </row>
    <row r="158" spans="4:23">
      <c r="H158" s="327"/>
      <c r="I158" s="325"/>
      <c r="K158" s="327"/>
      <c r="L158" s="325"/>
      <c r="S158" s="325"/>
      <c r="T158" s="325"/>
      <c r="V158" s="325"/>
      <c r="W158" s="325"/>
    </row>
    <row r="159" spans="4:23">
      <c r="H159" s="327"/>
      <c r="I159" s="325"/>
      <c r="K159" s="327"/>
      <c r="L159" s="325"/>
      <c r="S159" s="325"/>
      <c r="T159" s="325"/>
      <c r="V159" s="325"/>
      <c r="W159" s="325"/>
    </row>
    <row r="160" spans="4:23">
      <c r="H160" s="327"/>
      <c r="I160" s="325"/>
      <c r="K160" s="327"/>
      <c r="L160" s="325"/>
      <c r="S160" s="325"/>
      <c r="T160" s="325"/>
      <c r="V160" s="325"/>
      <c r="W160" s="325"/>
    </row>
    <row r="161" spans="8:23">
      <c r="H161" s="327"/>
      <c r="I161" s="325"/>
      <c r="K161" s="327"/>
      <c r="L161" s="325"/>
      <c r="S161" s="325"/>
      <c r="T161" s="325"/>
      <c r="V161" s="325"/>
      <c r="W161" s="325"/>
    </row>
    <row r="162" spans="8:23">
      <c r="H162" s="327"/>
      <c r="I162" s="325"/>
      <c r="K162" s="327"/>
      <c r="L162" s="325"/>
      <c r="S162" s="325"/>
      <c r="T162" s="325"/>
      <c r="V162" s="325"/>
      <c r="W162" s="325"/>
    </row>
    <row r="163" spans="8:23">
      <c r="H163" s="327"/>
      <c r="I163" s="325"/>
      <c r="K163" s="327"/>
      <c r="L163" s="325"/>
      <c r="S163" s="325"/>
      <c r="T163" s="325"/>
      <c r="V163" s="325"/>
      <c r="W163" s="325"/>
    </row>
    <row r="164" spans="8:23">
      <c r="I164" s="327"/>
      <c r="J164" s="325"/>
      <c r="L164" s="327"/>
      <c r="M164" s="325"/>
      <c r="N164" s="326"/>
      <c r="O164" s="327"/>
      <c r="P164" s="325"/>
      <c r="Q164" s="326"/>
      <c r="R164" s="327"/>
      <c r="S164" s="325"/>
      <c r="T164" s="325"/>
      <c r="V164" s="325"/>
      <c r="W164" s="325"/>
    </row>
    <row r="165" spans="8:23">
      <c r="L165" s="327"/>
      <c r="M165" s="325"/>
      <c r="N165" s="326"/>
      <c r="O165" s="327"/>
      <c r="P165" s="325"/>
      <c r="Q165" s="326"/>
      <c r="R165" s="327"/>
      <c r="S165" s="325"/>
      <c r="T165" s="326"/>
      <c r="U165" s="327"/>
      <c r="V165" s="325"/>
      <c r="W165" s="325"/>
    </row>
    <row r="166" spans="8:23">
      <c r="L166" s="327"/>
      <c r="M166" s="325"/>
      <c r="N166" s="326"/>
      <c r="O166" s="327"/>
      <c r="P166" s="325"/>
      <c r="Q166" s="326"/>
      <c r="R166" s="327"/>
      <c r="S166" s="325"/>
      <c r="T166" s="326"/>
      <c r="U166" s="327"/>
      <c r="V166" s="325"/>
      <c r="W166" s="325"/>
    </row>
  </sheetData>
  <sheetProtection password="A6E9" sheet="1" formatColumns="0"/>
  <mergeCells count="26">
    <mergeCell ref="A32:W32"/>
    <mergeCell ref="E129:I129"/>
    <mergeCell ref="E136:I136"/>
    <mergeCell ref="E143:I143"/>
    <mergeCell ref="E80:I80"/>
    <mergeCell ref="E87:I87"/>
    <mergeCell ref="E94:I94"/>
    <mergeCell ref="E101:I101"/>
    <mergeCell ref="E108:I108"/>
    <mergeCell ref="E150:I150"/>
    <mergeCell ref="A5:D5"/>
    <mergeCell ref="C8:D8"/>
    <mergeCell ref="C18:D18"/>
    <mergeCell ref="A26:D26"/>
    <mergeCell ref="A27:D27"/>
    <mergeCell ref="E115:I115"/>
    <mergeCell ref="E122:I122"/>
    <mergeCell ref="A30:W30"/>
    <mergeCell ref="A31:W31"/>
    <mergeCell ref="I3:K4"/>
    <mergeCell ref="L3:N4"/>
    <mergeCell ref="A3:D4"/>
    <mergeCell ref="U3:W4"/>
    <mergeCell ref="R3:T4"/>
    <mergeCell ref="O3:Q4"/>
    <mergeCell ref="G3:H4"/>
  </mergeCells>
  <phoneticPr fontId="0" type="noConversion"/>
  <printOptions horizontalCentered="1" gridLinesSet="0"/>
  <pageMargins left="0.47244094488188981" right="0.51181102362204722" top="1.0629921259842521" bottom="0.98425196850393704" header="0.62992125984251968" footer="0.51181102362204722"/>
  <pageSetup paperSize="9" scale="48" pageOrder="overThenDown" orientation="landscape" horizontalDpi="300" verticalDpi="300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8370" r:id="rId4" name="Button 2">
              <controlPr defaultSize="0" print="0" autoFill="0" autoPict="0" macro="[0]!Inicio">
                <anchor moveWithCells="1" sizeWithCells="1">
                  <from>
                    <xdr:col>2</xdr:col>
                    <xdr:colOff>123825</xdr:colOff>
                    <xdr:row>0</xdr:row>
                    <xdr:rowOff>76200</xdr:rowOff>
                  </from>
                  <to>
                    <xdr:col>3</xdr:col>
                    <xdr:colOff>1114425</xdr:colOff>
                    <xdr:row>0</xdr:row>
                    <xdr:rowOff>342900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A2:M183"/>
  <sheetViews>
    <sheetView showGridLines="0" showZeros="0" zoomScale="90" zoomScaleNormal="90" workbookViewId="0">
      <selection activeCell="C5" sqref="C5"/>
    </sheetView>
  </sheetViews>
  <sheetFormatPr baseColWidth="10" defaultColWidth="0" defaultRowHeight="18"/>
  <cols>
    <col min="1" max="1" width="40.25" style="15" customWidth="1"/>
    <col min="2" max="2" width="12.5" style="35" hidden="1" customWidth="1"/>
    <col min="3" max="3" width="13.5" style="15" customWidth="1"/>
    <col min="4" max="7" width="11.625" style="15" customWidth="1"/>
    <col min="8" max="9" width="11.25" style="15" customWidth="1"/>
    <col min="10" max="12" width="0" style="15" hidden="1" customWidth="1"/>
    <col min="13" max="13" width="12.375" style="15" hidden="1" customWidth="1"/>
    <col min="14" max="16384" width="0" style="15" hidden="1"/>
  </cols>
  <sheetData>
    <row r="2" spans="1:8" ht="18.75" thickBot="1"/>
    <row r="3" spans="1:8" ht="36.75" customHeight="1" thickBot="1">
      <c r="A3" s="611" t="s">
        <v>188</v>
      </c>
      <c r="B3" s="612"/>
      <c r="C3" s="612"/>
      <c r="D3" s="612"/>
      <c r="E3" s="612"/>
      <c r="F3" s="612"/>
      <c r="G3" s="612"/>
      <c r="H3" s="613"/>
    </row>
    <row r="4" spans="1:8" s="16" customFormat="1" ht="33">
      <c r="A4" s="120" t="s">
        <v>72</v>
      </c>
      <c r="B4" s="121" t="s">
        <v>460</v>
      </c>
      <c r="C4" s="121" t="s">
        <v>151</v>
      </c>
      <c r="D4" s="570" t="s">
        <v>60</v>
      </c>
      <c r="E4" s="121" t="s">
        <v>61</v>
      </c>
      <c r="F4" s="121" t="s">
        <v>62</v>
      </c>
      <c r="G4" s="121" t="s">
        <v>176</v>
      </c>
      <c r="H4" s="631" t="s">
        <v>177</v>
      </c>
    </row>
    <row r="5" spans="1:8" s="117" customFormat="1" ht="15">
      <c r="A5" s="116" t="s">
        <v>65</v>
      </c>
      <c r="B5" s="212">
        <f>'Balance inicial'!I4</f>
        <v>0</v>
      </c>
      <c r="C5" s="642"/>
      <c r="D5" s="642"/>
      <c r="E5" s="642"/>
      <c r="F5" s="642"/>
      <c r="G5" s="642"/>
      <c r="H5" s="642"/>
    </row>
    <row r="6" spans="1:8" s="117" customFormat="1" ht="15">
      <c r="A6" s="116" t="s">
        <v>264</v>
      </c>
      <c r="B6" s="212">
        <f>'Balance inicial'!I5</f>
        <v>0</v>
      </c>
      <c r="C6" s="658"/>
      <c r="D6" s="642"/>
      <c r="E6" s="642"/>
      <c r="F6" s="642"/>
      <c r="G6" s="642"/>
      <c r="H6" s="642"/>
    </row>
    <row r="7" spans="1:8" s="117" customFormat="1" ht="15" hidden="1">
      <c r="A7" s="118" t="s">
        <v>73</v>
      </c>
      <c r="B7" s="212">
        <f>'Balance inicial'!I6</f>
        <v>0</v>
      </c>
      <c r="C7" s="658"/>
      <c r="D7" s="642"/>
      <c r="E7" s="642"/>
      <c r="F7" s="642"/>
      <c r="G7" s="642"/>
      <c r="H7" s="642"/>
    </row>
    <row r="8" spans="1:8" s="117" customFormat="1" ht="15" hidden="1">
      <c r="A8" s="118" t="s">
        <v>425</v>
      </c>
      <c r="B8" s="212">
        <f>'Balance inicial'!I7</f>
        <v>0</v>
      </c>
      <c r="C8" s="658"/>
      <c r="D8" s="642"/>
      <c r="E8" s="642"/>
      <c r="F8" s="642"/>
      <c r="G8" s="642"/>
      <c r="H8" s="642"/>
    </row>
    <row r="9" spans="1:8" s="117" customFormat="1" ht="15" hidden="1">
      <c r="A9" s="118" t="s">
        <v>426</v>
      </c>
      <c r="B9" s="212">
        <f>'Balance inicial'!I8</f>
        <v>0</v>
      </c>
      <c r="C9" s="658"/>
      <c r="D9" s="642"/>
      <c r="E9" s="642"/>
      <c r="F9" s="642"/>
      <c r="G9" s="642"/>
      <c r="H9" s="642"/>
    </row>
    <row r="10" spans="1:8" s="117" customFormat="1" ht="15">
      <c r="A10" s="118" t="s">
        <v>427</v>
      </c>
      <c r="B10" s="212">
        <f>'Balance inicial'!I9</f>
        <v>0</v>
      </c>
      <c r="C10" s="658"/>
      <c r="D10" s="642"/>
      <c r="E10" s="642"/>
      <c r="F10" s="642"/>
      <c r="G10" s="642"/>
      <c r="H10" s="642"/>
    </row>
    <row r="11" spans="1:8" s="117" customFormat="1" ht="15" hidden="1">
      <c r="A11" s="118" t="s">
        <v>414</v>
      </c>
      <c r="B11" s="212">
        <f>'Balance inicial'!I10</f>
        <v>0</v>
      </c>
      <c r="C11" s="658"/>
      <c r="D11" s="642"/>
      <c r="E11" s="642"/>
      <c r="F11" s="642"/>
      <c r="G11" s="642"/>
      <c r="H11" s="642"/>
    </row>
    <row r="12" spans="1:8" s="117" customFormat="1" ht="15">
      <c r="A12" s="118" t="s">
        <v>428</v>
      </c>
      <c r="B12" s="212">
        <f>'Balance inicial'!I11</f>
        <v>0</v>
      </c>
      <c r="C12" s="658"/>
      <c r="D12" s="642"/>
      <c r="E12" s="642"/>
      <c r="F12" s="642"/>
      <c r="G12" s="642"/>
      <c r="H12" s="642"/>
    </row>
    <row r="13" spans="1:8" s="117" customFormat="1" ht="15.75" thickBot="1">
      <c r="A13" s="119" t="s">
        <v>153</v>
      </c>
      <c r="B13" s="593">
        <f>'Balance inicial'!I12</f>
        <v>0</v>
      </c>
      <c r="C13" s="642"/>
      <c r="D13" s="642"/>
      <c r="E13" s="642"/>
      <c r="F13" s="642"/>
      <c r="G13" s="642"/>
      <c r="H13" s="642"/>
    </row>
    <row r="14" spans="1:8" s="16" customFormat="1" ht="10.5" customHeight="1" thickBot="1">
      <c r="A14" s="17"/>
      <c r="B14" s="266"/>
      <c r="C14" s="266"/>
      <c r="D14" s="20"/>
      <c r="E14" s="18"/>
      <c r="F14" s="19"/>
      <c r="G14" s="20"/>
      <c r="H14" s="20"/>
    </row>
    <row r="15" spans="1:8" s="16" customFormat="1" ht="30.75" customHeight="1">
      <c r="A15" s="120" t="s">
        <v>305</v>
      </c>
      <c r="B15" s="121"/>
      <c r="C15" s="121" t="s">
        <v>151</v>
      </c>
      <c r="D15" s="121" t="s">
        <v>60</v>
      </c>
      <c r="E15" s="121" t="s">
        <v>61</v>
      </c>
      <c r="F15" s="122" t="s">
        <v>62</v>
      </c>
      <c r="G15" s="122" t="s">
        <v>176</v>
      </c>
      <c r="H15" s="123" t="s">
        <v>177</v>
      </c>
    </row>
    <row r="16" spans="1:8" s="117" customFormat="1" ht="15">
      <c r="A16" s="116" t="s">
        <v>232</v>
      </c>
      <c r="B16" s="635"/>
      <c r="C16" s="641"/>
      <c r="D16" s="645"/>
      <c r="E16" s="642"/>
      <c r="F16" s="643"/>
      <c r="G16" s="643"/>
      <c r="H16" s="644"/>
    </row>
    <row r="17" spans="1:8" s="117" customFormat="1" ht="15">
      <c r="A17" s="116" t="s">
        <v>127</v>
      </c>
      <c r="B17" s="636"/>
      <c r="C17" s="338"/>
      <c r="D17" s="646"/>
      <c r="E17" s="281"/>
      <c r="F17" s="282"/>
      <c r="G17" s="282"/>
      <c r="H17" s="283"/>
    </row>
    <row r="18" spans="1:8" s="117" customFormat="1" ht="15">
      <c r="A18" s="116" t="s">
        <v>233</v>
      </c>
      <c r="B18" s="636"/>
      <c r="C18" s="339"/>
      <c r="D18" s="646"/>
      <c r="E18" s="125"/>
      <c r="F18" s="126"/>
      <c r="G18" s="126"/>
      <c r="H18" s="127"/>
    </row>
    <row r="19" spans="1:8" s="117" customFormat="1" ht="15">
      <c r="A19" s="116" t="s">
        <v>304</v>
      </c>
      <c r="B19" s="636"/>
      <c r="C19" s="339"/>
      <c r="D19" s="646"/>
      <c r="E19" s="125"/>
      <c r="F19" s="126"/>
      <c r="G19" s="126"/>
      <c r="H19" s="127"/>
    </row>
    <row r="20" spans="1:8" s="117" customFormat="1" ht="15.75" thickBot="1">
      <c r="A20" s="124" t="s">
        <v>189</v>
      </c>
      <c r="B20" s="637"/>
      <c r="C20" s="594"/>
      <c r="D20" s="647"/>
      <c r="E20" s="595"/>
      <c r="F20" s="596"/>
      <c r="G20" s="596"/>
      <c r="H20" s="597"/>
    </row>
    <row r="21" spans="1:8" s="16" customFormat="1" ht="10.5" customHeight="1" thickBot="1">
      <c r="A21" s="17"/>
      <c r="B21" s="266"/>
      <c r="C21" s="266"/>
      <c r="D21" s="20"/>
      <c r="E21" s="18"/>
      <c r="F21" s="19"/>
      <c r="G21" s="20"/>
      <c r="H21" s="20"/>
    </row>
    <row r="22" spans="1:8" s="16" customFormat="1" ht="30" customHeight="1">
      <c r="A22" s="120" t="s">
        <v>306</v>
      </c>
      <c r="B22" s="121"/>
      <c r="C22" s="121" t="s">
        <v>151</v>
      </c>
      <c r="D22" s="121" t="s">
        <v>60</v>
      </c>
      <c r="E22" s="121" t="s">
        <v>61</v>
      </c>
      <c r="F22" s="122" t="s">
        <v>62</v>
      </c>
      <c r="G22" s="122" t="s">
        <v>176</v>
      </c>
      <c r="H22" s="123" t="s">
        <v>177</v>
      </c>
    </row>
    <row r="23" spans="1:8" s="117" customFormat="1" ht="15">
      <c r="A23" s="116" t="s">
        <v>232</v>
      </c>
      <c r="B23" s="635"/>
      <c r="C23" s="641"/>
      <c r="D23" s="645"/>
      <c r="E23" s="642"/>
      <c r="F23" s="643"/>
      <c r="G23" s="643"/>
      <c r="H23" s="644"/>
    </row>
    <row r="24" spans="1:8" s="117" customFormat="1" ht="15">
      <c r="A24" s="116" t="s">
        <v>127</v>
      </c>
      <c r="B24" s="636"/>
      <c r="C24" s="338"/>
      <c r="D24" s="646"/>
      <c r="E24" s="281"/>
      <c r="F24" s="282"/>
      <c r="G24" s="282"/>
      <c r="H24" s="283"/>
    </row>
    <row r="25" spans="1:8" s="117" customFormat="1" ht="15">
      <c r="A25" s="116" t="s">
        <v>233</v>
      </c>
      <c r="B25" s="636"/>
      <c r="C25" s="339"/>
      <c r="D25" s="646"/>
      <c r="E25" s="125"/>
      <c r="F25" s="126"/>
      <c r="G25" s="126"/>
      <c r="H25" s="127"/>
    </row>
    <row r="26" spans="1:8" s="117" customFormat="1" ht="15">
      <c r="A26" s="116" t="s">
        <v>304</v>
      </c>
      <c r="B26" s="636"/>
      <c r="C26" s="339"/>
      <c r="D26" s="646"/>
      <c r="E26" s="125"/>
      <c r="F26" s="126"/>
      <c r="G26" s="126"/>
      <c r="H26" s="127"/>
    </row>
    <row r="27" spans="1:8" s="117" customFormat="1" ht="15.75" thickBot="1">
      <c r="A27" s="124" t="s">
        <v>189</v>
      </c>
      <c r="B27" s="637"/>
      <c r="C27" s="594"/>
      <c r="D27" s="647"/>
      <c r="E27" s="595"/>
      <c r="F27" s="596"/>
      <c r="G27" s="596"/>
      <c r="H27" s="597"/>
    </row>
    <row r="28" spans="1:8" s="16" customFormat="1" ht="12" hidden="1" customHeight="1" thickBot="1">
      <c r="A28" s="22"/>
      <c r="B28" s="267"/>
      <c r="C28" s="267"/>
      <c r="D28" s="267"/>
      <c r="E28" s="267"/>
      <c r="F28" s="267"/>
      <c r="G28" s="267"/>
      <c r="H28" s="20"/>
    </row>
    <row r="29" spans="1:8" s="16" customFormat="1" ht="30.75" hidden="1" customHeight="1">
      <c r="A29" s="120" t="s">
        <v>267</v>
      </c>
      <c r="B29" s="121" t="s">
        <v>460</v>
      </c>
      <c r="C29" s="121" t="s">
        <v>461</v>
      </c>
      <c r="D29" s="121" t="s">
        <v>60</v>
      </c>
      <c r="E29" s="121" t="s">
        <v>61</v>
      </c>
      <c r="F29" s="121" t="s">
        <v>62</v>
      </c>
      <c r="G29" s="121" t="s">
        <v>176</v>
      </c>
      <c r="H29" s="631" t="s">
        <v>177</v>
      </c>
    </row>
    <row r="30" spans="1:8" s="117" customFormat="1" ht="15" hidden="1">
      <c r="A30" s="116" t="s">
        <v>268</v>
      </c>
      <c r="B30" s="632">
        <f>'Balance inicial'!I16</f>
        <v>0</v>
      </c>
      <c r="C30" s="638"/>
      <c r="D30" s="633">
        <f>B30</f>
        <v>0</v>
      </c>
      <c r="E30" s="633">
        <f t="shared" ref="E30:H31" si="0">D30</f>
        <v>0</v>
      </c>
      <c r="F30" s="633">
        <f t="shared" si="0"/>
        <v>0</v>
      </c>
      <c r="G30" s="633">
        <f t="shared" si="0"/>
        <v>0</v>
      </c>
      <c r="H30" s="634">
        <f t="shared" si="0"/>
        <v>0</v>
      </c>
    </row>
    <row r="31" spans="1:8" s="117" customFormat="1" ht="15.75" hidden="1" thickBot="1">
      <c r="A31" s="124" t="s">
        <v>174</v>
      </c>
      <c r="B31" s="614">
        <f>SUM('Balance inicial'!I26:I29)</f>
        <v>0</v>
      </c>
      <c r="C31" s="639"/>
      <c r="D31" s="656">
        <f>B31</f>
        <v>0</v>
      </c>
      <c r="E31" s="656">
        <f t="shared" si="0"/>
        <v>0</v>
      </c>
      <c r="F31" s="656">
        <f t="shared" si="0"/>
        <v>0</v>
      </c>
      <c r="G31" s="656">
        <f t="shared" si="0"/>
        <v>0</v>
      </c>
      <c r="H31" s="657">
        <f t="shared" si="0"/>
        <v>0</v>
      </c>
    </row>
    <row r="32" spans="1:8" s="16" customFormat="1" ht="8.25" customHeight="1">
      <c r="A32" s="22"/>
      <c r="B32" s="267"/>
      <c r="C32" s="267"/>
      <c r="D32" s="267"/>
      <c r="E32" s="267"/>
      <c r="F32" s="267"/>
      <c r="G32" s="267"/>
    </row>
    <row r="33" spans="1:8" s="16" customFormat="1" ht="27.75" customHeight="1">
      <c r="A33" s="73"/>
      <c r="B33" s="528"/>
      <c r="C33" s="73"/>
      <c r="D33" s="73"/>
      <c r="E33" s="267"/>
      <c r="F33" s="267"/>
    </row>
    <row r="34" spans="1:8" s="16" customFormat="1" ht="27.75" customHeight="1">
      <c r="A34" s="610" t="s">
        <v>395</v>
      </c>
      <c r="B34" s="610"/>
      <c r="C34" s="610"/>
      <c r="D34" s="610"/>
      <c r="E34" s="610"/>
      <c r="F34" s="610"/>
      <c r="G34" s="610"/>
      <c r="H34" s="610"/>
    </row>
    <row r="35" spans="1:8" s="16" customFormat="1" ht="27.75" customHeight="1">
      <c r="A35" s="627" t="s">
        <v>468</v>
      </c>
      <c r="B35" s="627"/>
      <c r="C35" s="627"/>
      <c r="D35" s="627"/>
      <c r="E35" s="627"/>
      <c r="F35" s="627"/>
      <c r="G35" s="627"/>
      <c r="H35" s="627"/>
    </row>
    <row r="36" spans="1:8" s="16" customFormat="1" ht="27.75" customHeight="1">
      <c r="A36" s="22"/>
      <c r="B36" s="267"/>
      <c r="C36" s="267"/>
      <c r="D36" s="267"/>
      <c r="E36" s="267"/>
      <c r="F36" s="267"/>
    </row>
    <row r="37" spans="1:8" s="16" customFormat="1" ht="27.75" customHeight="1">
      <c r="A37" s="22"/>
      <c r="B37" s="267"/>
      <c r="C37" s="267"/>
      <c r="D37" s="267"/>
      <c r="E37" s="267"/>
      <c r="F37" s="267"/>
    </row>
    <row r="38" spans="1:8" s="16" customFormat="1" ht="27.75" customHeight="1">
      <c r="A38" s="22"/>
      <c r="B38" s="267"/>
      <c r="C38" s="267"/>
      <c r="D38" s="267"/>
      <c r="E38" s="267"/>
      <c r="F38" s="267"/>
    </row>
    <row r="39" spans="1:8" s="16" customFormat="1" ht="27.75" customHeight="1">
      <c r="A39" s="22"/>
      <c r="B39" s="267"/>
      <c r="C39" s="267"/>
      <c r="D39" s="267"/>
      <c r="E39" s="267"/>
      <c r="F39" s="267"/>
    </row>
    <row r="40" spans="1:8" s="16" customFormat="1" ht="27.75" customHeight="1">
      <c r="A40" s="22"/>
      <c r="B40" s="267"/>
      <c r="C40" s="267"/>
      <c r="D40" s="267"/>
      <c r="E40" s="267"/>
      <c r="F40" s="267"/>
    </row>
    <row r="41" spans="1:8" s="16" customFormat="1" ht="27.75" customHeight="1">
      <c r="A41" s="22"/>
      <c r="B41" s="267"/>
      <c r="C41" s="267"/>
      <c r="D41" s="267"/>
      <c r="E41" s="267"/>
      <c r="F41" s="267"/>
    </row>
    <row r="42" spans="1:8" s="16" customFormat="1" ht="27.75" customHeight="1">
      <c r="A42" s="22"/>
      <c r="B42" s="267"/>
      <c r="C42" s="267"/>
      <c r="D42" s="267"/>
      <c r="E42" s="267"/>
      <c r="F42" s="267"/>
    </row>
    <row r="43" spans="1:8" s="16" customFormat="1" ht="27.75" customHeight="1">
      <c r="A43" s="22"/>
      <c r="B43" s="267"/>
      <c r="C43" s="267"/>
      <c r="D43" s="267"/>
      <c r="E43" s="267"/>
      <c r="F43" s="267"/>
    </row>
    <row r="44" spans="1:8" s="16" customFormat="1" ht="27.75" customHeight="1">
      <c r="A44" s="22"/>
      <c r="B44" s="267"/>
      <c r="C44" s="267"/>
      <c r="D44" s="267"/>
      <c r="E44" s="267"/>
      <c r="F44" s="267"/>
    </row>
    <row r="45" spans="1:8" s="16" customFormat="1" ht="27.75" customHeight="1">
      <c r="A45" s="22"/>
      <c r="B45" s="267"/>
      <c r="C45" s="267"/>
      <c r="D45" s="267"/>
      <c r="E45" s="267"/>
      <c r="F45" s="267"/>
    </row>
    <row r="46" spans="1:8" s="16" customFormat="1" ht="27.75" customHeight="1">
      <c r="A46" s="22"/>
      <c r="B46" s="267"/>
      <c r="C46" s="267"/>
      <c r="D46" s="267"/>
      <c r="E46" s="267"/>
      <c r="F46" s="267"/>
    </row>
    <row r="47" spans="1:8" s="16" customFormat="1" ht="27.75" customHeight="1">
      <c r="A47" s="22"/>
      <c r="B47" s="267"/>
      <c r="C47" s="267"/>
      <c r="D47" s="267"/>
      <c r="E47" s="267"/>
      <c r="F47" s="267"/>
    </row>
    <row r="48" spans="1:8" s="16" customFormat="1" ht="27.75" customHeight="1">
      <c r="A48" s="22"/>
      <c r="B48" s="267"/>
      <c r="C48" s="267"/>
      <c r="D48" s="267"/>
      <c r="E48" s="267"/>
      <c r="F48" s="267"/>
    </row>
    <row r="49" spans="1:6" s="16" customFormat="1" ht="27.75" customHeight="1">
      <c r="A49" s="22"/>
      <c r="B49" s="267"/>
      <c r="C49" s="267"/>
      <c r="D49" s="267"/>
      <c r="E49" s="267"/>
      <c r="F49" s="267"/>
    </row>
    <row r="50" spans="1:6" s="16" customFormat="1" ht="27.75" customHeight="1">
      <c r="A50" s="22"/>
      <c r="B50" s="267"/>
      <c r="C50" s="267"/>
      <c r="D50" s="267"/>
      <c r="E50" s="267"/>
      <c r="F50" s="267"/>
    </row>
    <row r="51" spans="1:6" s="16" customFormat="1" ht="27.75" customHeight="1">
      <c r="A51" s="22"/>
      <c r="B51" s="267"/>
      <c r="C51" s="267"/>
      <c r="D51" s="267"/>
      <c r="E51" s="267"/>
      <c r="F51" s="267"/>
    </row>
    <row r="52" spans="1:6" s="16" customFormat="1" ht="27.75" customHeight="1">
      <c r="A52" s="22"/>
      <c r="B52" s="267"/>
      <c r="C52" s="267"/>
      <c r="D52" s="267"/>
      <c r="E52" s="267"/>
      <c r="F52" s="267"/>
    </row>
    <row r="53" spans="1:6" s="16" customFormat="1" ht="27.75" customHeight="1">
      <c r="A53" s="22"/>
      <c r="B53" s="267"/>
      <c r="C53" s="267"/>
      <c r="D53" s="267"/>
      <c r="E53" s="267"/>
      <c r="F53" s="267"/>
    </row>
    <row r="54" spans="1:6" s="16" customFormat="1" ht="27.75" customHeight="1">
      <c r="A54" s="22"/>
      <c r="B54" s="267"/>
      <c r="C54" s="267"/>
      <c r="D54" s="267"/>
      <c r="E54" s="267"/>
      <c r="F54" s="267"/>
    </row>
    <row r="55" spans="1:6" s="16" customFormat="1" ht="27.75" customHeight="1">
      <c r="A55" s="22"/>
      <c r="B55" s="267"/>
      <c r="C55" s="267"/>
      <c r="D55" s="267"/>
      <c r="E55" s="267"/>
      <c r="F55" s="267"/>
    </row>
    <row r="56" spans="1:6" s="16" customFormat="1" ht="27.75" customHeight="1">
      <c r="A56" s="22"/>
      <c r="B56" s="267"/>
      <c r="C56" s="267"/>
      <c r="D56" s="267"/>
      <c r="E56" s="267"/>
      <c r="F56" s="267"/>
    </row>
    <row r="57" spans="1:6" s="16" customFormat="1" ht="27.75" customHeight="1">
      <c r="A57" s="22"/>
      <c r="B57" s="267"/>
      <c r="C57" s="267"/>
      <c r="D57" s="267"/>
      <c r="E57" s="267"/>
      <c r="F57" s="267"/>
    </row>
    <row r="58" spans="1:6" s="16" customFormat="1" ht="27.75" customHeight="1">
      <c r="A58" s="22"/>
      <c r="B58" s="267"/>
      <c r="C58" s="267"/>
      <c r="D58" s="267"/>
      <c r="E58" s="267"/>
      <c r="F58" s="267"/>
    </row>
    <row r="59" spans="1:6" s="16" customFormat="1" ht="27.75" customHeight="1">
      <c r="A59" s="22"/>
      <c r="B59" s="267"/>
      <c r="C59" s="267"/>
      <c r="D59" s="267"/>
      <c r="E59" s="267"/>
      <c r="F59" s="267"/>
    </row>
    <row r="60" spans="1:6" s="16" customFormat="1" ht="27.75" customHeight="1">
      <c r="A60" s="22"/>
      <c r="B60" s="267"/>
      <c r="C60" s="267"/>
      <c r="D60" s="267"/>
      <c r="E60" s="267"/>
      <c r="F60" s="267"/>
    </row>
    <row r="61" spans="1:6" s="16" customFormat="1" ht="27.75" customHeight="1">
      <c r="A61" s="22"/>
      <c r="B61" s="267"/>
      <c r="C61" s="267"/>
      <c r="D61" s="267"/>
      <c r="E61" s="267"/>
      <c r="F61" s="267"/>
    </row>
    <row r="62" spans="1:6" s="16" customFormat="1" ht="27.75" customHeight="1">
      <c r="A62" s="22"/>
      <c r="B62" s="267"/>
      <c r="C62" s="267"/>
      <c r="D62" s="267"/>
      <c r="E62" s="267"/>
      <c r="F62" s="267"/>
    </row>
    <row r="63" spans="1:6" s="16" customFormat="1" ht="15" customHeight="1">
      <c r="A63" s="17"/>
      <c r="B63" s="18"/>
      <c r="C63" s="22"/>
      <c r="D63" s="22"/>
      <c r="E63" s="23"/>
    </row>
    <row r="64" spans="1:6" s="25" customFormat="1" ht="20.25" customHeight="1">
      <c r="A64" s="24"/>
      <c r="B64" s="24"/>
    </row>
    <row r="65" spans="1:13" s="16" customFormat="1" ht="16.5"/>
    <row r="66" spans="1:13" s="16" customFormat="1" ht="16.5"/>
    <row r="67" spans="1:13" s="16" customFormat="1" ht="288">
      <c r="A67" s="128" t="s">
        <v>60</v>
      </c>
      <c r="B67" s="129" t="s">
        <v>4</v>
      </c>
      <c r="C67" s="129" t="s">
        <v>5</v>
      </c>
      <c r="D67" s="129" t="s">
        <v>190</v>
      </c>
      <c r="E67" s="129" t="s">
        <v>6</v>
      </c>
      <c r="F67" s="130" t="s">
        <v>7</v>
      </c>
      <c r="H67" s="128" t="s">
        <v>60</v>
      </c>
      <c r="I67" s="129" t="s">
        <v>4</v>
      </c>
      <c r="J67" s="129" t="s">
        <v>5</v>
      </c>
      <c r="K67" s="129" t="s">
        <v>190</v>
      </c>
      <c r="L67" s="129" t="s">
        <v>6</v>
      </c>
      <c r="M67" s="130" t="s">
        <v>7</v>
      </c>
    </row>
    <row r="68" spans="1:13" s="16" customFormat="1" ht="19.5" customHeight="1">
      <c r="A68" s="26" t="s">
        <v>8</v>
      </c>
      <c r="B68" s="18">
        <f>IF($C$16&lt;1,0,IF($C$19&gt;=1,C68,PMT($C$17/4,($C$18-$C$19)*4,-$C$16)))</f>
        <v>0</v>
      </c>
      <c r="C68" s="18">
        <f>$C$16*$C$17/4</f>
        <v>0</v>
      </c>
      <c r="D68" s="18">
        <f>+B68-C68</f>
        <v>0</v>
      </c>
      <c r="E68" s="18">
        <f>$C$16-D68</f>
        <v>0</v>
      </c>
      <c r="F68" s="21">
        <f>D68</f>
        <v>0</v>
      </c>
      <c r="H68" s="26" t="s">
        <v>8</v>
      </c>
      <c r="I68" s="18">
        <f>IF($C$23&lt;1,0,IF($C$26&gt;=1,J68,PMT($C$24/4,($C$25-$C$26)*4,-$C$23)))</f>
        <v>0</v>
      </c>
      <c r="J68" s="18">
        <f>$C$23*$C$24/4</f>
        <v>0</v>
      </c>
      <c r="K68" s="18">
        <f>+I68-J68</f>
        <v>0</v>
      </c>
      <c r="L68" s="18">
        <f>$C$23-K68</f>
        <v>0</v>
      </c>
      <c r="M68" s="21">
        <f>K68</f>
        <v>0</v>
      </c>
    </row>
    <row r="69" spans="1:13" s="27" customFormat="1" ht="19.5" customHeight="1">
      <c r="A69" s="26" t="s">
        <v>9</v>
      </c>
      <c r="B69" s="18">
        <f>IF($C$16&lt;1,0,IF($C$19&gt;=1,C69,PMT($C$17/4,($C$18-$C$19)*4,-$C$16)))</f>
        <v>0</v>
      </c>
      <c r="C69" s="18">
        <f>E68*$C$17/4</f>
        <v>0</v>
      </c>
      <c r="D69" s="18">
        <f>+B69-C69</f>
        <v>0</v>
      </c>
      <c r="E69" s="18">
        <f>E68-D69</f>
        <v>0</v>
      </c>
      <c r="F69" s="21">
        <f>F68+D69</f>
        <v>0</v>
      </c>
      <c r="H69" s="26" t="s">
        <v>9</v>
      </c>
      <c r="I69" s="18">
        <f>IF($C$23&lt;1,0,IF($C$26&gt;=1,J69,PMT($C$24/4,($C$25-$C$26)*4,-$C$23)))</f>
        <v>0</v>
      </c>
      <c r="J69" s="18">
        <f>L68*$C$24/4</f>
        <v>0</v>
      </c>
      <c r="K69" s="18">
        <f>+I69-J69</f>
        <v>0</v>
      </c>
      <c r="L69" s="18">
        <f>L68-K69</f>
        <v>0</v>
      </c>
      <c r="M69" s="21">
        <f>M68+K69</f>
        <v>0</v>
      </c>
    </row>
    <row r="70" spans="1:13" s="16" customFormat="1" ht="19.5" customHeight="1">
      <c r="A70" s="26" t="s">
        <v>10</v>
      </c>
      <c r="B70" s="18">
        <f>IF($C$16&lt;1,0,IF($C$19&gt;=1,C70,PMT($C$17/4,($C$18-$C$19)*4,-$C$16)))</f>
        <v>0</v>
      </c>
      <c r="C70" s="18">
        <f>E69*$C$17/4</f>
        <v>0</v>
      </c>
      <c r="D70" s="18">
        <f>+B70-C70</f>
        <v>0</v>
      </c>
      <c r="E70" s="18">
        <f>E69-D70</f>
        <v>0</v>
      </c>
      <c r="F70" s="21">
        <f>F69+D70</f>
        <v>0</v>
      </c>
      <c r="H70" s="26" t="s">
        <v>10</v>
      </c>
      <c r="I70" s="18">
        <f>IF($C$23&lt;1,0,IF($C$26&gt;=1,J70,PMT($C$24/4,($C$25-$C$26)*4,-$C$23)))</f>
        <v>0</v>
      </c>
      <c r="J70" s="18">
        <f>L69*$C$24/4</f>
        <v>0</v>
      </c>
      <c r="K70" s="18">
        <f>+I70-J70</f>
        <v>0</v>
      </c>
      <c r="L70" s="18">
        <f>L69-K70</f>
        <v>0</v>
      </c>
      <c r="M70" s="21">
        <f>M69+K70</f>
        <v>0</v>
      </c>
    </row>
    <row r="71" spans="1:13" s="16" customFormat="1" ht="19.5" customHeight="1">
      <c r="A71" s="26" t="s">
        <v>11</v>
      </c>
      <c r="B71" s="18">
        <f>IF($C$16&lt;1,0,IF($C$19&gt;=1,C71,PMT($C$17/4,($C$18-$C$19)*4,-$C$16)))</f>
        <v>0</v>
      </c>
      <c r="C71" s="18">
        <f>E70*$C$17/4</f>
        <v>0</v>
      </c>
      <c r="D71" s="18">
        <f>+B71-C71</f>
        <v>0</v>
      </c>
      <c r="E71" s="18">
        <f>E70-D71</f>
        <v>0</v>
      </c>
      <c r="F71" s="21">
        <f>F70+D71</f>
        <v>0</v>
      </c>
      <c r="H71" s="26" t="s">
        <v>11</v>
      </c>
      <c r="I71" s="18">
        <f>IF($C$23&lt;1,0,IF($C$26&gt;=1,J71,PMT($C$24/4,($C$25-$C$26)*4,-$C$23)))</f>
        <v>0</v>
      </c>
      <c r="J71" s="18">
        <f>L70*$C$24/4</f>
        <v>0</v>
      </c>
      <c r="K71" s="18">
        <f>+I71-J71</f>
        <v>0</v>
      </c>
      <c r="L71" s="18">
        <f>L70-K71</f>
        <v>0</v>
      </c>
      <c r="M71" s="21">
        <f>M70+K71</f>
        <v>0</v>
      </c>
    </row>
    <row r="72" spans="1:13" s="16" customFormat="1" ht="19.5" customHeight="1">
      <c r="A72" s="28" t="s">
        <v>12</v>
      </c>
      <c r="B72" s="29">
        <f>SUM(B68:B71)</f>
        <v>0</v>
      </c>
      <c r="C72" s="29">
        <f>SUM(C68:C71)</f>
        <v>0</v>
      </c>
      <c r="D72" s="29">
        <f>SUM(D68:D71)</f>
        <v>0</v>
      </c>
      <c r="E72" s="29"/>
      <c r="F72" s="30"/>
      <c r="H72" s="28" t="s">
        <v>12</v>
      </c>
      <c r="I72" s="29">
        <f>SUM(I68:I71)</f>
        <v>0</v>
      </c>
      <c r="J72" s="29">
        <f>SUM(J68:J71)</f>
        <v>0</v>
      </c>
      <c r="K72" s="29">
        <f>SUM(K68:K71)</f>
        <v>0</v>
      </c>
      <c r="L72" s="29"/>
      <c r="M72" s="30"/>
    </row>
    <row r="73" spans="1:13" s="16" customFormat="1" ht="19.5" customHeight="1">
      <c r="A73" s="26" t="s">
        <v>13</v>
      </c>
      <c r="B73" s="18">
        <f>IF($C$16&lt;1,0,IF($C$19&gt;=2,C73,PMT($C$17/4,($C$18-$C$19)*4,-$C$16)))</f>
        <v>0</v>
      </c>
      <c r="C73" s="18">
        <f>E71*$C$17/4</f>
        <v>0</v>
      </c>
      <c r="D73" s="18">
        <f>+B73-C73</f>
        <v>0</v>
      </c>
      <c r="E73" s="18">
        <f>+E71-D73</f>
        <v>0</v>
      </c>
      <c r="F73" s="21">
        <f>+F71+D73</f>
        <v>0</v>
      </c>
      <c r="H73" s="26" t="s">
        <v>13</v>
      </c>
      <c r="I73" s="18">
        <f>IF($C$23&lt;1,0,IF($C$26&gt;=2,J73,PMT($C$24/4,($C$25-$C$26)*4,-$C$23)))</f>
        <v>0</v>
      </c>
      <c r="J73" s="18">
        <f>L71*$C$24/4</f>
        <v>0</v>
      </c>
      <c r="K73" s="18">
        <f>+I73-J73</f>
        <v>0</v>
      </c>
      <c r="L73" s="18">
        <f>+L71-K73</f>
        <v>0</v>
      </c>
      <c r="M73" s="21">
        <f>+M71+K73</f>
        <v>0</v>
      </c>
    </row>
    <row r="74" spans="1:13" s="27" customFormat="1" ht="19.5" customHeight="1">
      <c r="A74" s="26" t="s">
        <v>14</v>
      </c>
      <c r="B74" s="18">
        <f>IF($C$16&lt;1,0,IF($C$19&gt;=2,C74,PMT($C$17/4,($C$18-$C$19)*4,-$C$16)))</f>
        <v>0</v>
      </c>
      <c r="C74" s="18">
        <f>+E73*$C$17/4</f>
        <v>0</v>
      </c>
      <c r="D74" s="18">
        <f>+B74-C74</f>
        <v>0</v>
      </c>
      <c r="E74" s="18">
        <f>+E73-D74</f>
        <v>0</v>
      </c>
      <c r="F74" s="21">
        <f>+F73+D74</f>
        <v>0</v>
      </c>
      <c r="H74" s="26" t="s">
        <v>14</v>
      </c>
      <c r="I74" s="18">
        <f>IF($C$23&lt;1,0,IF($C$26&gt;=2,J74,PMT($C$24/4,($C$25-$C$26)*4,-$C$23)))</f>
        <v>0</v>
      </c>
      <c r="J74" s="18">
        <f>+L73*$C$24/4</f>
        <v>0</v>
      </c>
      <c r="K74" s="18">
        <f>+I74-J74</f>
        <v>0</v>
      </c>
      <c r="L74" s="18">
        <f>+L73-K74</f>
        <v>0</v>
      </c>
      <c r="M74" s="21">
        <f>+M73+K74</f>
        <v>0</v>
      </c>
    </row>
    <row r="75" spans="1:13" s="16" customFormat="1" ht="19.5" customHeight="1">
      <c r="A75" s="26" t="s">
        <v>15</v>
      </c>
      <c r="B75" s="18">
        <f>IF($C$16&lt;1,0,IF($C$19&gt;=2,C75,PMT($C$17/4,($C$18-$C$19)*4,-$C$16)))</f>
        <v>0</v>
      </c>
      <c r="C75" s="18">
        <f>+E74*$C$17/4</f>
        <v>0</v>
      </c>
      <c r="D75" s="18">
        <f>+B75-C75</f>
        <v>0</v>
      </c>
      <c r="E75" s="18">
        <f>+E74-D75</f>
        <v>0</v>
      </c>
      <c r="F75" s="21">
        <f>+F74+D75</f>
        <v>0</v>
      </c>
      <c r="H75" s="26" t="s">
        <v>15</v>
      </c>
      <c r="I75" s="18">
        <f>IF($C$23&lt;1,0,IF($C$26&gt;=2,J75,PMT($C$24/4,($C$25-$C$26)*4,-$C$23)))</f>
        <v>0</v>
      </c>
      <c r="J75" s="18">
        <f>+L74*$C$24/4</f>
        <v>0</v>
      </c>
      <c r="K75" s="18">
        <f>+I75-J75</f>
        <v>0</v>
      </c>
      <c r="L75" s="18">
        <f>+L74-K75</f>
        <v>0</v>
      </c>
      <c r="M75" s="21">
        <f>+M74+K75</f>
        <v>0</v>
      </c>
    </row>
    <row r="76" spans="1:13" s="16" customFormat="1" ht="19.5" customHeight="1">
      <c r="A76" s="26" t="s">
        <v>16</v>
      </c>
      <c r="B76" s="18">
        <f>IF($C$16&lt;1,0,IF($C$19&gt;=2,C76,PMT($C$17/4,($C$18-$C$19)*4,-$C$16)))</f>
        <v>0</v>
      </c>
      <c r="C76" s="18">
        <f>+E75*$C$17/4</f>
        <v>0</v>
      </c>
      <c r="D76" s="18">
        <f>+B76-C76</f>
        <v>0</v>
      </c>
      <c r="E76" s="18">
        <f>+E75-D76</f>
        <v>0</v>
      </c>
      <c r="F76" s="21">
        <f>+F75+D76</f>
        <v>0</v>
      </c>
      <c r="H76" s="26" t="s">
        <v>16</v>
      </c>
      <c r="I76" s="18">
        <f>IF($C$23&lt;1,0,IF($C$26&gt;=2,J76,PMT($C$24/4,($C$25-$C$26)*4,-$C$23)))</f>
        <v>0</v>
      </c>
      <c r="J76" s="18">
        <f>+L75*$C$24/4</f>
        <v>0</v>
      </c>
      <c r="K76" s="18">
        <f>+I76-J76</f>
        <v>0</v>
      </c>
      <c r="L76" s="18">
        <f>+L75-K76</f>
        <v>0</v>
      </c>
      <c r="M76" s="21">
        <f>+M75+K76</f>
        <v>0</v>
      </c>
    </row>
    <row r="77" spans="1:13" s="16" customFormat="1" ht="19.5" customHeight="1">
      <c r="A77" s="28" t="s">
        <v>17</v>
      </c>
      <c r="B77" s="29">
        <f>SUM(B73:B76)</f>
        <v>0</v>
      </c>
      <c r="C77" s="29">
        <f>SUM(C73:C76)</f>
        <v>0</v>
      </c>
      <c r="D77" s="29">
        <f>SUM(D73:D76)</f>
        <v>0</v>
      </c>
      <c r="E77" s="29"/>
      <c r="F77" s="30"/>
      <c r="H77" s="28" t="s">
        <v>17</v>
      </c>
      <c r="I77" s="29">
        <f>SUM(I73:I76)</f>
        <v>0</v>
      </c>
      <c r="J77" s="29">
        <f>SUM(J73:J76)</f>
        <v>0</v>
      </c>
      <c r="K77" s="29">
        <f>SUM(K73:K76)</f>
        <v>0</v>
      </c>
      <c r="L77" s="29"/>
      <c r="M77" s="30"/>
    </row>
    <row r="78" spans="1:13" s="16" customFormat="1" ht="19.5" customHeight="1">
      <c r="A78" s="26" t="s">
        <v>18</v>
      </c>
      <c r="B78" s="18">
        <f>IF($C$16&lt;1,0,IF($C$18&lt;3,0,PMT($C$17/4,($C$18-$C$19)*4,-$C$16)))</f>
        <v>0</v>
      </c>
      <c r="C78" s="18">
        <f>E76*$C$17/4</f>
        <v>0</v>
      </c>
      <c r="D78" s="18">
        <f>+B78-C78</f>
        <v>0</v>
      </c>
      <c r="E78" s="18">
        <f>+E76-D78</f>
        <v>0</v>
      </c>
      <c r="F78" s="21">
        <f>+F76+D78</f>
        <v>0</v>
      </c>
      <c r="H78" s="26" t="s">
        <v>18</v>
      </c>
      <c r="I78" s="18">
        <f>IF($C$23&lt;1,0,IF($C$25&lt;3,0,PMT($C$24/4,($C$25-$C$26)*4,-$C$23)))</f>
        <v>0</v>
      </c>
      <c r="J78" s="18">
        <f>L76*$C$24/4</f>
        <v>0</v>
      </c>
      <c r="K78" s="18">
        <f>+I78-J78</f>
        <v>0</v>
      </c>
      <c r="L78" s="18">
        <f>+L76-K78</f>
        <v>0</v>
      </c>
      <c r="M78" s="21">
        <f>+M76+K78</f>
        <v>0</v>
      </c>
    </row>
    <row r="79" spans="1:13" s="27" customFormat="1" ht="19.5" customHeight="1">
      <c r="A79" s="26" t="s">
        <v>19</v>
      </c>
      <c r="B79" s="18">
        <f>IF($C$16&lt;1,0,IF($C$18&lt;3,0,PMT($C$17/4,($C$18-$C$19)*4,-$C$16)))</f>
        <v>0</v>
      </c>
      <c r="C79" s="18">
        <f>+E78*$C$17/4</f>
        <v>0</v>
      </c>
      <c r="D79" s="18">
        <f>+B79-C79</f>
        <v>0</v>
      </c>
      <c r="E79" s="18">
        <f>+E78-D79</f>
        <v>0</v>
      </c>
      <c r="F79" s="21">
        <f>+F78+D79</f>
        <v>0</v>
      </c>
      <c r="H79" s="26" t="s">
        <v>19</v>
      </c>
      <c r="I79" s="18">
        <f>IF($C$23&lt;1,0,IF($C$25&lt;3,0,PMT($C$24/4,($C$25-$C$26)*4,-$C$23)))</f>
        <v>0</v>
      </c>
      <c r="J79" s="18">
        <f>+L78*$C$24/4</f>
        <v>0</v>
      </c>
      <c r="K79" s="18">
        <f>+I79-J79</f>
        <v>0</v>
      </c>
      <c r="L79" s="18">
        <f>+L78-K79</f>
        <v>0</v>
      </c>
      <c r="M79" s="21">
        <f>+M78+K79</f>
        <v>0</v>
      </c>
    </row>
    <row r="80" spans="1:13" s="16" customFormat="1" ht="19.5" customHeight="1">
      <c r="A80" s="26" t="s">
        <v>20</v>
      </c>
      <c r="B80" s="18">
        <f>IF($C$16&lt;1,0,IF($C$18&lt;3,0,PMT($C$17/4,($C$18-$C$19)*4,-$C$16)))</f>
        <v>0</v>
      </c>
      <c r="C80" s="18">
        <f>+E79*$C$17/4</f>
        <v>0</v>
      </c>
      <c r="D80" s="18">
        <f>+B80-C80</f>
        <v>0</v>
      </c>
      <c r="E80" s="18">
        <f>+E79-D80</f>
        <v>0</v>
      </c>
      <c r="F80" s="21">
        <f>+F79+D80</f>
        <v>0</v>
      </c>
      <c r="H80" s="26" t="s">
        <v>20</v>
      </c>
      <c r="I80" s="18">
        <f>IF($C$23&lt;1,0,IF($C$25&lt;3,0,PMT($C$24/4,($C$25-$C$26)*4,-$C$23)))</f>
        <v>0</v>
      </c>
      <c r="J80" s="18">
        <f>+L79*$C$24/4</f>
        <v>0</v>
      </c>
      <c r="K80" s="18">
        <f>+I80-J80</f>
        <v>0</v>
      </c>
      <c r="L80" s="18">
        <f>+L79-K80</f>
        <v>0</v>
      </c>
      <c r="M80" s="21">
        <f>+M79+K80</f>
        <v>0</v>
      </c>
    </row>
    <row r="81" spans="1:13" s="16" customFormat="1" ht="19.5" customHeight="1">
      <c r="A81" s="26" t="s">
        <v>21</v>
      </c>
      <c r="B81" s="18">
        <f>IF($C$16&lt;1,0,IF($C$18&lt;3,0,PMT($C$17/4,($C$18-$C$19)*4,-$C$16)))</f>
        <v>0</v>
      </c>
      <c r="C81" s="18">
        <f>+E80*$C$17/4</f>
        <v>0</v>
      </c>
      <c r="D81" s="18">
        <f>+B81-C81</f>
        <v>0</v>
      </c>
      <c r="E81" s="18">
        <f>+E80-D81</f>
        <v>0</v>
      </c>
      <c r="F81" s="21">
        <f>+F80+D81</f>
        <v>0</v>
      </c>
      <c r="H81" s="26" t="s">
        <v>21</v>
      </c>
      <c r="I81" s="18">
        <f>IF($C$23&lt;1,0,IF($C$25&lt;3,0,PMT($C$24/4,($C$25-$C$26)*4,-$C$23)))</f>
        <v>0</v>
      </c>
      <c r="J81" s="18">
        <f>+L80*$C$24/4</f>
        <v>0</v>
      </c>
      <c r="K81" s="18">
        <f>+I81-J81</f>
        <v>0</v>
      </c>
      <c r="L81" s="18">
        <f>+L80-K81</f>
        <v>0</v>
      </c>
      <c r="M81" s="21">
        <f>+M80+K81</f>
        <v>0</v>
      </c>
    </row>
    <row r="82" spans="1:13" s="16" customFormat="1" ht="19.5" customHeight="1">
      <c r="A82" s="28" t="s">
        <v>22</v>
      </c>
      <c r="B82" s="29">
        <f>SUM(B78:B81)</f>
        <v>0</v>
      </c>
      <c r="C82" s="29">
        <f>SUM(C78:C81)</f>
        <v>0</v>
      </c>
      <c r="D82" s="29">
        <f>SUM(D78:D81)</f>
        <v>0</v>
      </c>
      <c r="E82" s="29"/>
      <c r="F82" s="30"/>
      <c r="H82" s="28" t="s">
        <v>22</v>
      </c>
      <c r="I82" s="29">
        <f>SUM(I78:I81)</f>
        <v>0</v>
      </c>
      <c r="J82" s="29">
        <f>SUM(J78:J81)</f>
        <v>0</v>
      </c>
      <c r="K82" s="29">
        <f>SUM(K78:K81)</f>
        <v>0</v>
      </c>
      <c r="L82" s="29"/>
      <c r="M82" s="30"/>
    </row>
    <row r="83" spans="1:13" s="16" customFormat="1" ht="19.5" customHeight="1">
      <c r="A83" s="26" t="s">
        <v>23</v>
      </c>
      <c r="B83" s="18">
        <f>IF($C$16&lt;1,0,IF($C$18&lt;4,0,PMT($C$17/4,($C$18-$C$19)*4,-$C$16)))</f>
        <v>0</v>
      </c>
      <c r="C83" s="18">
        <f>E81*$C$17/4</f>
        <v>0</v>
      </c>
      <c r="D83" s="18">
        <f>+B83-C83</f>
        <v>0</v>
      </c>
      <c r="E83" s="18">
        <f>+E81-D83</f>
        <v>0</v>
      </c>
      <c r="F83" s="21">
        <f>+F81+D83</f>
        <v>0</v>
      </c>
      <c r="H83" s="26" t="s">
        <v>23</v>
      </c>
      <c r="I83" s="18">
        <f>IF($C$23&lt;1,0,IF($C$25&lt;4,0,PMT($C$24/4,($C$25-$C$26)*4,-$C$23)))</f>
        <v>0</v>
      </c>
      <c r="J83" s="18">
        <f>L81*$C$24/4</f>
        <v>0</v>
      </c>
      <c r="K83" s="18">
        <f>+I83-J83</f>
        <v>0</v>
      </c>
      <c r="L83" s="18">
        <f>+L81-K83</f>
        <v>0</v>
      </c>
      <c r="M83" s="21">
        <f>+M81+K83</f>
        <v>0</v>
      </c>
    </row>
    <row r="84" spans="1:13" s="27" customFormat="1" ht="19.5" customHeight="1">
      <c r="A84" s="26" t="s">
        <v>24</v>
      </c>
      <c r="B84" s="18">
        <f>IF($C$16&lt;1,0,IF($C$18&lt;4,0,PMT($C$17/4,($C$18-$C$19)*4,-$C$16)))</f>
        <v>0</v>
      </c>
      <c r="C84" s="18">
        <f>+E83*$C$17/4</f>
        <v>0</v>
      </c>
      <c r="D84" s="18">
        <f>+B84-C84</f>
        <v>0</v>
      </c>
      <c r="E84" s="18">
        <f>+E83-D84</f>
        <v>0</v>
      </c>
      <c r="F84" s="21">
        <f>+F83+D84</f>
        <v>0</v>
      </c>
      <c r="H84" s="26" t="s">
        <v>24</v>
      </c>
      <c r="I84" s="18">
        <f>IF($C$23&lt;1,0,IF($C$25&lt;4,0,PMT($C$24/4,($C$25-$C$26)*4,-$C$23)))</f>
        <v>0</v>
      </c>
      <c r="J84" s="18">
        <f>+L83*$C$24/4</f>
        <v>0</v>
      </c>
      <c r="K84" s="18">
        <f>+I84-J84</f>
        <v>0</v>
      </c>
      <c r="L84" s="18">
        <f>+L83-K84</f>
        <v>0</v>
      </c>
      <c r="M84" s="21">
        <f>+M83+K84</f>
        <v>0</v>
      </c>
    </row>
    <row r="85" spans="1:13" s="16" customFormat="1" ht="19.5" customHeight="1">
      <c r="A85" s="26" t="s">
        <v>25</v>
      </c>
      <c r="B85" s="18">
        <f>IF($C$16&lt;1,0,IF($C$18&lt;4,0,PMT($C$17/4,($C$18-$C$19)*4,-$C$16)))</f>
        <v>0</v>
      </c>
      <c r="C85" s="18">
        <f>+E84*$C$17/4</f>
        <v>0</v>
      </c>
      <c r="D85" s="18">
        <f>+B85-C85</f>
        <v>0</v>
      </c>
      <c r="E85" s="18">
        <f>+E84-D85</f>
        <v>0</v>
      </c>
      <c r="F85" s="21">
        <f>+F84+D85</f>
        <v>0</v>
      </c>
      <c r="H85" s="26" t="s">
        <v>25</v>
      </c>
      <c r="I85" s="18">
        <f>IF($C$23&lt;1,0,IF($C$25&lt;4,0,PMT($C$24/4,($C$25-$C$26)*4,-$C$23)))</f>
        <v>0</v>
      </c>
      <c r="J85" s="18">
        <f>+L84*$C$24/4</f>
        <v>0</v>
      </c>
      <c r="K85" s="18">
        <f>+I85-J85</f>
        <v>0</v>
      </c>
      <c r="L85" s="18">
        <f>+L84-K85</f>
        <v>0</v>
      </c>
      <c r="M85" s="21">
        <f>+M84+K85</f>
        <v>0</v>
      </c>
    </row>
    <row r="86" spans="1:13" s="16" customFormat="1" ht="19.5" customHeight="1">
      <c r="A86" s="26" t="s">
        <v>26</v>
      </c>
      <c r="B86" s="18">
        <f>IF($C$16&lt;1,0,IF($C$18&lt;4,0,PMT($C$17/4,($C$18-$C$19)*4,-$C$16)))</f>
        <v>0</v>
      </c>
      <c r="C86" s="18">
        <f>+E85*$C$17/4</f>
        <v>0</v>
      </c>
      <c r="D86" s="18">
        <f>+B86-C86</f>
        <v>0</v>
      </c>
      <c r="E86" s="18">
        <f>+E85-D86</f>
        <v>0</v>
      </c>
      <c r="F86" s="21">
        <f>+F85+D86</f>
        <v>0</v>
      </c>
      <c r="H86" s="26" t="s">
        <v>26</v>
      </c>
      <c r="I86" s="18">
        <f>IF($C$23&lt;1,0,IF($C$25&lt;4,0,PMT($C$24/4,($C$25-$C$26)*4,-$C$23)))</f>
        <v>0</v>
      </c>
      <c r="J86" s="18">
        <f>+L85*$C$24/4</f>
        <v>0</v>
      </c>
      <c r="K86" s="18">
        <f>+I86-J86</f>
        <v>0</v>
      </c>
      <c r="L86" s="18">
        <f>+L85-K86</f>
        <v>0</v>
      </c>
      <c r="M86" s="21">
        <f>+M85+K86</f>
        <v>0</v>
      </c>
    </row>
    <row r="87" spans="1:13" s="16" customFormat="1" ht="19.5" customHeight="1">
      <c r="A87" s="28" t="s">
        <v>27</v>
      </c>
      <c r="B87" s="29">
        <f>SUM(B83:B86)</f>
        <v>0</v>
      </c>
      <c r="C87" s="29">
        <f>SUM(C83:C86)</f>
        <v>0</v>
      </c>
      <c r="D87" s="29">
        <f>SUM(D83:D86)</f>
        <v>0</v>
      </c>
      <c r="E87" s="29"/>
      <c r="F87" s="30"/>
      <c r="H87" s="28" t="s">
        <v>27</v>
      </c>
      <c r="I87" s="29">
        <f>SUM(I83:I86)</f>
        <v>0</v>
      </c>
      <c r="J87" s="29">
        <f>SUM(J83:J86)</f>
        <v>0</v>
      </c>
      <c r="K87" s="29">
        <f>SUM(K83:K86)</f>
        <v>0</v>
      </c>
      <c r="L87" s="29"/>
      <c r="M87" s="30"/>
    </row>
    <row r="88" spans="1:13" s="16" customFormat="1" ht="19.5" customHeight="1">
      <c r="A88" s="26" t="s">
        <v>28</v>
      </c>
      <c r="B88" s="18">
        <f>IF($C$16&lt;1,0,IF($C$18&lt;5,0,PMT($C$17/4,($C$18-$C$19)*4,-$C$16)))</f>
        <v>0</v>
      </c>
      <c r="C88" s="18">
        <f>E86*$C$17/4</f>
        <v>0</v>
      </c>
      <c r="D88" s="18">
        <f>+B88-C88</f>
        <v>0</v>
      </c>
      <c r="E88" s="18">
        <f>+E86-D88</f>
        <v>0</v>
      </c>
      <c r="F88" s="21">
        <f>+F86+D88</f>
        <v>0</v>
      </c>
      <c r="H88" s="26" t="s">
        <v>28</v>
      </c>
      <c r="I88" s="18">
        <f>IF($C$23&lt;1,0,IF($C$25&lt;5,0,PMT($C$24/4,($C$25-$C$26)*4,-$C$23)))</f>
        <v>0</v>
      </c>
      <c r="J88" s="18">
        <f>L86*$C$24/4</f>
        <v>0</v>
      </c>
      <c r="K88" s="18">
        <f>+I88-J88</f>
        <v>0</v>
      </c>
      <c r="L88" s="18">
        <f>+L86-K88</f>
        <v>0</v>
      </c>
      <c r="M88" s="21">
        <f>+M86+K88</f>
        <v>0</v>
      </c>
    </row>
    <row r="89" spans="1:13" s="27" customFormat="1" ht="19.5" customHeight="1">
      <c r="A89" s="26" t="s">
        <v>29</v>
      </c>
      <c r="B89" s="18">
        <f>IF($C$16&lt;1,0,IF($C$18&lt;5,0,PMT($C$17/4,($C$18-$C$19)*4,-$C$16)))</f>
        <v>0</v>
      </c>
      <c r="C89" s="18">
        <f>+E88*$C$17/4</f>
        <v>0</v>
      </c>
      <c r="D89" s="18">
        <f>+B89-C89</f>
        <v>0</v>
      </c>
      <c r="E89" s="18">
        <f>+E88-D89</f>
        <v>0</v>
      </c>
      <c r="F89" s="21">
        <f>+F88+D89</f>
        <v>0</v>
      </c>
      <c r="H89" s="26" t="s">
        <v>29</v>
      </c>
      <c r="I89" s="18">
        <f>IF($C$23&lt;1,0,IF($C$25&lt;5,0,PMT($C$24/4,($C$25-$C$26)*4,-$C$23)))</f>
        <v>0</v>
      </c>
      <c r="J89" s="18">
        <f>+L88*$C$24/4</f>
        <v>0</v>
      </c>
      <c r="K89" s="18">
        <f>+I89-J89</f>
        <v>0</v>
      </c>
      <c r="L89" s="18">
        <f>+L88-K89</f>
        <v>0</v>
      </c>
      <c r="M89" s="21">
        <f>+M88+K89</f>
        <v>0</v>
      </c>
    </row>
    <row r="90" spans="1:13" s="27" customFormat="1" ht="19.5" customHeight="1">
      <c r="A90" s="26" t="s">
        <v>30</v>
      </c>
      <c r="B90" s="18">
        <f>IF($C$16&lt;1,0,IF($C$18&lt;5,0,PMT($C$17/4,($C$18-$C$19)*4,-$C$16)))</f>
        <v>0</v>
      </c>
      <c r="C90" s="18">
        <f>+E89*$C$17/4</f>
        <v>0</v>
      </c>
      <c r="D90" s="18">
        <f>+B90-C90</f>
        <v>0</v>
      </c>
      <c r="E90" s="18">
        <f>+E89-D90</f>
        <v>0</v>
      </c>
      <c r="F90" s="21">
        <f>+F89+D90</f>
        <v>0</v>
      </c>
      <c r="H90" s="26" t="s">
        <v>30</v>
      </c>
      <c r="I90" s="18">
        <f>IF($C$23&lt;1,0,IF($C$25&lt;5,0,PMT($C$24/4,($C$25-$C$26)*4,-$C$23)))</f>
        <v>0</v>
      </c>
      <c r="J90" s="18">
        <f>+L89*$C$24/4</f>
        <v>0</v>
      </c>
      <c r="K90" s="18">
        <f>+I90-J90</f>
        <v>0</v>
      </c>
      <c r="L90" s="18">
        <f>+L89-K90</f>
        <v>0</v>
      </c>
      <c r="M90" s="21">
        <f>+M89+K90</f>
        <v>0</v>
      </c>
    </row>
    <row r="91" spans="1:13" ht="19.5" customHeight="1">
      <c r="A91" s="26" t="s">
        <v>31</v>
      </c>
      <c r="B91" s="18">
        <f>IF($C$16&lt;1,0,IF($C$18&lt;5,0,PMT($C$17/4,($C$18-$C$19)*4,-$C$16)))</f>
        <v>0</v>
      </c>
      <c r="C91" s="18">
        <f>+E90*$C$17/4</f>
        <v>0</v>
      </c>
      <c r="D91" s="18">
        <f>+B91-C91</f>
        <v>0</v>
      </c>
      <c r="E91" s="18">
        <f>+E90-D91</f>
        <v>0</v>
      </c>
      <c r="F91" s="21">
        <f>+F90+D91</f>
        <v>0</v>
      </c>
      <c r="H91" s="26" t="s">
        <v>31</v>
      </c>
      <c r="I91" s="18">
        <f>IF($C$23&lt;1,0,IF($C$25&lt;5,0,PMT($C$24/4,($C$25-$C$26)*4,-$C$23)))</f>
        <v>0</v>
      </c>
      <c r="J91" s="18">
        <f>+L90*$C$24/4</f>
        <v>0</v>
      </c>
      <c r="K91" s="18">
        <f>+I91-J91</f>
        <v>0</v>
      </c>
      <c r="L91" s="18">
        <f>+L90-K91</f>
        <v>0</v>
      </c>
      <c r="M91" s="21">
        <f>+M90+K91</f>
        <v>0</v>
      </c>
    </row>
    <row r="92" spans="1:13" ht="19.5" customHeight="1">
      <c r="A92" s="28" t="s">
        <v>32</v>
      </c>
      <c r="B92" s="29">
        <f>SUM(B88:B91)</f>
        <v>0</v>
      </c>
      <c r="C92" s="29">
        <f>SUM(C88:C91)</f>
        <v>0</v>
      </c>
      <c r="D92" s="29">
        <f>SUM(D88:D91)</f>
        <v>0</v>
      </c>
      <c r="E92" s="29"/>
      <c r="F92" s="30"/>
      <c r="H92" s="28" t="s">
        <v>32</v>
      </c>
      <c r="I92" s="29">
        <f>SUM(I88:I91)</f>
        <v>0</v>
      </c>
      <c r="J92" s="29">
        <f>SUM(J88:J91)</f>
        <v>0</v>
      </c>
      <c r="K92" s="29">
        <f>SUM(K88:K91)</f>
        <v>0</v>
      </c>
      <c r="L92" s="29"/>
      <c r="M92" s="30"/>
    </row>
    <row r="93" spans="1:13" ht="19.5" customHeight="1" thickBot="1">
      <c r="A93" s="31" t="s">
        <v>33</v>
      </c>
      <c r="B93" s="32">
        <f>+B92+B87+B82+B77+B72</f>
        <v>0</v>
      </c>
      <c r="C93" s="32">
        <f>+C92+C87+C82+C77+C72</f>
        <v>0</v>
      </c>
      <c r="D93" s="32">
        <f>+D92+D87+D82+D77+D72</f>
        <v>0</v>
      </c>
      <c r="E93" s="33"/>
      <c r="F93" s="34"/>
      <c r="H93" s="31" t="s">
        <v>33</v>
      </c>
      <c r="I93" s="32">
        <f>+I92+I87+I82+I77+I72</f>
        <v>0</v>
      </c>
      <c r="J93" s="32">
        <f>+J92+J87+J82+J77+J72</f>
        <v>0</v>
      </c>
      <c r="K93" s="32">
        <f>+K92+K87+K82+K77+K72</f>
        <v>0</v>
      </c>
      <c r="L93" s="33"/>
      <c r="M93" s="34"/>
    </row>
    <row r="94" spans="1:13">
      <c r="I94" s="35"/>
    </row>
    <row r="95" spans="1:13" s="16" customFormat="1" ht="288">
      <c r="A95" s="128" t="s">
        <v>61</v>
      </c>
      <c r="B95" s="129" t="s">
        <v>4</v>
      </c>
      <c r="C95" s="129" t="s">
        <v>5</v>
      </c>
      <c r="D95" s="129" t="s">
        <v>190</v>
      </c>
      <c r="E95" s="129" t="s">
        <v>6</v>
      </c>
      <c r="F95" s="130" t="s">
        <v>7</v>
      </c>
      <c r="H95" s="128" t="s">
        <v>61</v>
      </c>
      <c r="I95" s="129" t="s">
        <v>4</v>
      </c>
      <c r="J95" s="129" t="s">
        <v>5</v>
      </c>
      <c r="K95" s="129" t="s">
        <v>190</v>
      </c>
      <c r="L95" s="129" t="s">
        <v>6</v>
      </c>
      <c r="M95" s="130" t="s">
        <v>7</v>
      </c>
    </row>
    <row r="96" spans="1:13" s="16" customFormat="1" ht="16.5">
      <c r="A96" s="26" t="s">
        <v>13</v>
      </c>
      <c r="B96" s="18">
        <f>IF($E$16&lt;1,0,IF($E$19&gt;=1,C96,PMT($E$17/4,($E$18-$E$19)*4,-$E$16)))</f>
        <v>0</v>
      </c>
      <c r="C96" s="18">
        <f>$E$16*$E$17/4</f>
        <v>0</v>
      </c>
      <c r="D96" s="18">
        <f>+B96-C96</f>
        <v>0</v>
      </c>
      <c r="E96" s="18">
        <f>$E$16-D96</f>
        <v>0</v>
      </c>
      <c r="F96" s="21">
        <f>D96</f>
        <v>0</v>
      </c>
      <c r="H96" s="26" t="s">
        <v>13</v>
      </c>
      <c r="I96" s="18">
        <f>IF($E$23&lt;1,0,IF($E$26&gt;=1,J96,PMT($E$24/4,($E$25-$E$26)*4,-$E$23)))</f>
        <v>0</v>
      </c>
      <c r="J96" s="18">
        <f>$E$23*$E$24/4</f>
        <v>0</v>
      </c>
      <c r="K96" s="18">
        <f>+I96-J96</f>
        <v>0</v>
      </c>
      <c r="L96" s="18">
        <f>$E$23-K96</f>
        <v>0</v>
      </c>
      <c r="M96" s="21">
        <f>K96</f>
        <v>0</v>
      </c>
    </row>
    <row r="97" spans="1:13" s="27" customFormat="1" ht="29.25" customHeight="1">
      <c r="A97" s="26" t="s">
        <v>14</v>
      </c>
      <c r="B97" s="18">
        <f>IF($E$16&lt;1,0,IF($E$19&gt;=1,C97,PMT($E$17/4,($E$18-$E$19)*4,-$E$16)))</f>
        <v>0</v>
      </c>
      <c r="C97" s="18">
        <f>E96*$E$17/4</f>
        <v>0</v>
      </c>
      <c r="D97" s="18">
        <f>+B97-C97</f>
        <v>0</v>
      </c>
      <c r="E97" s="18">
        <f>E96-D97</f>
        <v>0</v>
      </c>
      <c r="F97" s="21">
        <f>F96+D97</f>
        <v>0</v>
      </c>
      <c r="H97" s="26" t="s">
        <v>14</v>
      </c>
      <c r="I97" s="18">
        <f>IF($E$23&lt;1,0,IF($E$26&gt;=1,J97,PMT($E$24/4,($E$25-$E$26)*4,-$E$23)))</f>
        <v>0</v>
      </c>
      <c r="J97" s="18">
        <f>L96*$E$24/4</f>
        <v>0</v>
      </c>
      <c r="K97" s="18">
        <f>+I97-J97</f>
        <v>0</v>
      </c>
      <c r="L97" s="18">
        <f>L96-K97</f>
        <v>0</v>
      </c>
      <c r="M97" s="21">
        <f>M96+K97</f>
        <v>0</v>
      </c>
    </row>
    <row r="98" spans="1:13" s="16" customFormat="1" ht="16.5">
      <c r="A98" s="26" t="s">
        <v>15</v>
      </c>
      <c r="B98" s="18">
        <f>IF($E$16&lt;1,0,IF($E$19&gt;=1,C98,PMT($E$17/4,($E$18-$E$19)*4,-$E$16)))</f>
        <v>0</v>
      </c>
      <c r="C98" s="18">
        <f>E97*$E$17/4</f>
        <v>0</v>
      </c>
      <c r="D98" s="18">
        <f>+B98-C98</f>
        <v>0</v>
      </c>
      <c r="E98" s="18">
        <f>E97-D98</f>
        <v>0</v>
      </c>
      <c r="F98" s="21">
        <f>F97+D98</f>
        <v>0</v>
      </c>
      <c r="H98" s="26" t="s">
        <v>15</v>
      </c>
      <c r="I98" s="18">
        <f>IF($E$23&lt;1,0,IF($E$26&gt;=1,J98,PMT($E$24/4,($E$25-$E$26)*4,-$E$23)))</f>
        <v>0</v>
      </c>
      <c r="J98" s="18">
        <f>L97*$E$24/4</f>
        <v>0</v>
      </c>
      <c r="K98" s="18">
        <f>+I98-J98</f>
        <v>0</v>
      </c>
      <c r="L98" s="18">
        <f>L97-K98</f>
        <v>0</v>
      </c>
      <c r="M98" s="21">
        <f>M97+K98</f>
        <v>0</v>
      </c>
    </row>
    <row r="99" spans="1:13" s="16" customFormat="1" ht="16.5">
      <c r="A99" s="26" t="s">
        <v>16</v>
      </c>
      <c r="B99" s="18">
        <f>IF($E$16&lt;1,0,IF($E$19&gt;=1,C99,PMT($E$17/4,($E$18-$E$19)*4,-$E$16)))</f>
        <v>0</v>
      </c>
      <c r="C99" s="18">
        <f>E98*$E$17/4</f>
        <v>0</v>
      </c>
      <c r="D99" s="18">
        <f>+B99-C99</f>
        <v>0</v>
      </c>
      <c r="E99" s="18">
        <f>E98-D99</f>
        <v>0</v>
      </c>
      <c r="F99" s="21">
        <f>F98+D99</f>
        <v>0</v>
      </c>
      <c r="H99" s="26" t="s">
        <v>16</v>
      </c>
      <c r="I99" s="18">
        <f>IF($E$23&lt;1,0,IF($E$26&gt;=1,J99,PMT($E$24/4,($E$25-$E$26)*4,-$E$23)))</f>
        <v>0</v>
      </c>
      <c r="J99" s="18">
        <f>L98*$E$24/4</f>
        <v>0</v>
      </c>
      <c r="K99" s="18">
        <f>+I99-J99</f>
        <v>0</v>
      </c>
      <c r="L99" s="18">
        <f>L98-K99</f>
        <v>0</v>
      </c>
      <c r="M99" s="21">
        <f>M98+K99</f>
        <v>0</v>
      </c>
    </row>
    <row r="100" spans="1:13" s="16" customFormat="1" ht="16.5">
      <c r="A100" s="28" t="s">
        <v>17</v>
      </c>
      <c r="B100" s="29">
        <f>SUM(B96:B99)</f>
        <v>0</v>
      </c>
      <c r="C100" s="29">
        <f>SUM(C96:C99)</f>
        <v>0</v>
      </c>
      <c r="D100" s="29">
        <f>SUM(D96:D99)</f>
        <v>0</v>
      </c>
      <c r="E100" s="29"/>
      <c r="F100" s="30"/>
      <c r="H100" s="28" t="s">
        <v>17</v>
      </c>
      <c r="I100" s="29">
        <f>SUM(I96:I99)</f>
        <v>0</v>
      </c>
      <c r="J100" s="29">
        <f>SUM(J96:J99)</f>
        <v>0</v>
      </c>
      <c r="K100" s="29">
        <f>SUM(K96:K99)</f>
        <v>0</v>
      </c>
      <c r="L100" s="29"/>
      <c r="M100" s="30"/>
    </row>
    <row r="101" spans="1:13" s="16" customFormat="1" ht="16.5">
      <c r="A101" s="26" t="s">
        <v>18</v>
      </c>
      <c r="B101" s="18">
        <f>IF($E$16&lt;1,0,IF($E$19&gt;=2,C101,PMT($E$17/4,($E$18-$E$19)*4,-$E$16)))</f>
        <v>0</v>
      </c>
      <c r="C101" s="18">
        <f>E99*$E$17/4</f>
        <v>0</v>
      </c>
      <c r="D101" s="18">
        <f>+B101-C101</f>
        <v>0</v>
      </c>
      <c r="E101" s="18">
        <f>+E99-D101</f>
        <v>0</v>
      </c>
      <c r="F101" s="21">
        <f>+F99+D101</f>
        <v>0</v>
      </c>
      <c r="H101" s="26" t="s">
        <v>18</v>
      </c>
      <c r="I101" s="18">
        <f>IF($E$23&lt;1,0,IF($E$26&gt;=2,J101,PMT($E$24/4,($E$25-$E$26)*4,-$E$23)))</f>
        <v>0</v>
      </c>
      <c r="J101" s="18">
        <f>L99*$E$24/4</f>
        <v>0</v>
      </c>
      <c r="K101" s="18">
        <f>+I101-J101</f>
        <v>0</v>
      </c>
      <c r="L101" s="18">
        <f>+L99-K101</f>
        <v>0</v>
      </c>
      <c r="M101" s="21">
        <f>+M99+K101</f>
        <v>0</v>
      </c>
    </row>
    <row r="102" spans="1:13" s="27" customFormat="1" ht="29.25" customHeight="1">
      <c r="A102" s="26" t="s">
        <v>19</v>
      </c>
      <c r="B102" s="18">
        <f>IF($E$16&lt;1,0,IF($E$19&gt;=2,C102,PMT($E$17/4,($E$18-$E$19)*4,-$E$16)))</f>
        <v>0</v>
      </c>
      <c r="C102" s="18">
        <f>+E101*$E$17/4</f>
        <v>0</v>
      </c>
      <c r="D102" s="18">
        <f>+B102-C102</f>
        <v>0</v>
      </c>
      <c r="E102" s="18">
        <f>+E101-D102</f>
        <v>0</v>
      </c>
      <c r="F102" s="21">
        <f>+F101+D102</f>
        <v>0</v>
      </c>
      <c r="H102" s="26" t="s">
        <v>19</v>
      </c>
      <c r="I102" s="18">
        <f>IF($E$23&lt;1,0,IF($E$26&gt;=2,J102,PMT($E$24/4,($E$25-$E$26)*4,-$E$23)))</f>
        <v>0</v>
      </c>
      <c r="J102" s="18">
        <f>+L101*$E$24/4</f>
        <v>0</v>
      </c>
      <c r="K102" s="18">
        <f>+I102-J102</f>
        <v>0</v>
      </c>
      <c r="L102" s="18">
        <f>+L101-K102</f>
        <v>0</v>
      </c>
      <c r="M102" s="21">
        <f>+M101+K102</f>
        <v>0</v>
      </c>
    </row>
    <row r="103" spans="1:13" s="16" customFormat="1" ht="16.5">
      <c r="A103" s="26" t="s">
        <v>20</v>
      </c>
      <c r="B103" s="18">
        <f>IF($E$16&lt;1,0,IF($E$19&gt;=2,C103,PMT($E$17/4,($E$18-$E$19)*4,-$E$16)))</f>
        <v>0</v>
      </c>
      <c r="C103" s="18">
        <f>+E102*$E$17/4</f>
        <v>0</v>
      </c>
      <c r="D103" s="18">
        <f>+B103-C103</f>
        <v>0</v>
      </c>
      <c r="E103" s="18">
        <f>+E102-D103</f>
        <v>0</v>
      </c>
      <c r="F103" s="21">
        <f>+F102+D103</f>
        <v>0</v>
      </c>
      <c r="H103" s="26" t="s">
        <v>20</v>
      </c>
      <c r="I103" s="18">
        <f>IF($E$23&lt;1,0,IF($E$26&gt;=2,J103,PMT($E$24/4,($E$25-$E$26)*4,-$E$23)))</f>
        <v>0</v>
      </c>
      <c r="J103" s="18">
        <f>+L102*$E$24/4</f>
        <v>0</v>
      </c>
      <c r="K103" s="18">
        <f>+I103-J103</f>
        <v>0</v>
      </c>
      <c r="L103" s="18">
        <f>+L102-K103</f>
        <v>0</v>
      </c>
      <c r="M103" s="21">
        <f>+M102+K103</f>
        <v>0</v>
      </c>
    </row>
    <row r="104" spans="1:13" s="16" customFormat="1" ht="16.5">
      <c r="A104" s="26" t="s">
        <v>21</v>
      </c>
      <c r="B104" s="18">
        <f>IF($E$16&lt;1,0,IF($E$19&gt;=2,C104,PMT($E$17/4,($E$18-$E$19)*4,-$E$16)))</f>
        <v>0</v>
      </c>
      <c r="C104" s="18">
        <f>+E103*$E$17/4</f>
        <v>0</v>
      </c>
      <c r="D104" s="18">
        <f>+B104-C104</f>
        <v>0</v>
      </c>
      <c r="E104" s="18">
        <f>+E103-D104</f>
        <v>0</v>
      </c>
      <c r="F104" s="21">
        <f>+F103+D104</f>
        <v>0</v>
      </c>
      <c r="H104" s="26" t="s">
        <v>21</v>
      </c>
      <c r="I104" s="18">
        <f>IF($E$23&lt;1,0,IF($E$26&gt;=2,J104,PMT($E$24/4,($E$25-$E$26)*4,-$E$23)))</f>
        <v>0</v>
      </c>
      <c r="J104" s="18">
        <f>+L103*$E$24/4</f>
        <v>0</v>
      </c>
      <c r="K104" s="18">
        <f>+I104-J104</f>
        <v>0</v>
      </c>
      <c r="L104" s="18">
        <f>+L103-K104</f>
        <v>0</v>
      </c>
      <c r="M104" s="21">
        <f>+M103+K104</f>
        <v>0</v>
      </c>
    </row>
    <row r="105" spans="1:13" s="16" customFormat="1" ht="16.5">
      <c r="A105" s="28" t="s">
        <v>22</v>
      </c>
      <c r="B105" s="29">
        <f>SUM(B101:B104)</f>
        <v>0</v>
      </c>
      <c r="C105" s="29">
        <f>SUM(C101:C104)</f>
        <v>0</v>
      </c>
      <c r="D105" s="29">
        <f>SUM(D101:D104)</f>
        <v>0</v>
      </c>
      <c r="E105" s="29"/>
      <c r="F105" s="30"/>
      <c r="H105" s="28" t="s">
        <v>22</v>
      </c>
      <c r="I105" s="29">
        <f>SUM(I101:I104)</f>
        <v>0</v>
      </c>
      <c r="J105" s="29">
        <f>SUM(J101:J104)</f>
        <v>0</v>
      </c>
      <c r="K105" s="29">
        <f>SUM(K101:K104)</f>
        <v>0</v>
      </c>
      <c r="L105" s="29"/>
      <c r="M105" s="30"/>
    </row>
    <row r="106" spans="1:13" s="16" customFormat="1" ht="16.5">
      <c r="A106" s="26" t="s">
        <v>23</v>
      </c>
      <c r="B106" s="18">
        <f>IF($E$16&lt;1,0,IF($E$18&lt;3,0,PMT($E$17/4,($E$18-$E$19)*4,-$E$16)))</f>
        <v>0</v>
      </c>
      <c r="C106" s="18">
        <f>E104*$E$17/4</f>
        <v>0</v>
      </c>
      <c r="D106" s="18">
        <f>+B106-C106</f>
        <v>0</v>
      </c>
      <c r="E106" s="18">
        <f>+E104-D106</f>
        <v>0</v>
      </c>
      <c r="F106" s="21">
        <f>+F104+D106</f>
        <v>0</v>
      </c>
      <c r="H106" s="26" t="s">
        <v>23</v>
      </c>
      <c r="I106" s="18">
        <f>IF($E$23&lt;1,0,IF($E$25&lt;3,0,PMT($E$24/4,($E$25-$E$26)*4,-$E$23)))</f>
        <v>0</v>
      </c>
      <c r="J106" s="18">
        <f>L104*$E$24/4</f>
        <v>0</v>
      </c>
      <c r="K106" s="18">
        <f>+I106-J106</f>
        <v>0</v>
      </c>
      <c r="L106" s="18">
        <f>+L104-K106</f>
        <v>0</v>
      </c>
      <c r="M106" s="21">
        <f>+M104+K106</f>
        <v>0</v>
      </c>
    </row>
    <row r="107" spans="1:13" s="27" customFormat="1" ht="29.25" customHeight="1">
      <c r="A107" s="26" t="s">
        <v>24</v>
      </c>
      <c r="B107" s="18">
        <f>IF($E$16&lt;1,0,IF($E$18&lt;3,0,PMT($E$17/4,($E$18-$E$19)*4,-$E$16)))</f>
        <v>0</v>
      </c>
      <c r="C107" s="18">
        <f>+E106*$E$17/4</f>
        <v>0</v>
      </c>
      <c r="D107" s="18">
        <f>+B107-C107</f>
        <v>0</v>
      </c>
      <c r="E107" s="18">
        <f>+E106-D107</f>
        <v>0</v>
      </c>
      <c r="F107" s="21">
        <f>+F106+D107</f>
        <v>0</v>
      </c>
      <c r="H107" s="26" t="s">
        <v>24</v>
      </c>
      <c r="I107" s="18">
        <f>IF($E$23&lt;1,0,IF($E$25&lt;3,0,PMT($E$24/4,($E$25-$E$26)*4,-$E$23)))</f>
        <v>0</v>
      </c>
      <c r="J107" s="18">
        <f>+L106*$E$24/4</f>
        <v>0</v>
      </c>
      <c r="K107" s="18">
        <f>+I107-J107</f>
        <v>0</v>
      </c>
      <c r="L107" s="18">
        <f>+L106-K107</f>
        <v>0</v>
      </c>
      <c r="M107" s="21">
        <f>+M106+K107</f>
        <v>0</v>
      </c>
    </row>
    <row r="108" spans="1:13" s="16" customFormat="1" ht="16.5">
      <c r="A108" s="26" t="s">
        <v>25</v>
      </c>
      <c r="B108" s="18">
        <f>IF($E$16&lt;1,0,IF($E$18&lt;3,0,PMT($E$17/4,($E$18-$E$19)*4,-$E$16)))</f>
        <v>0</v>
      </c>
      <c r="C108" s="18">
        <f>+E107*$E$17/4</f>
        <v>0</v>
      </c>
      <c r="D108" s="18">
        <f>+B108-C108</f>
        <v>0</v>
      </c>
      <c r="E108" s="18">
        <f>+E107-D108</f>
        <v>0</v>
      </c>
      <c r="F108" s="21">
        <f>+F107+D108</f>
        <v>0</v>
      </c>
      <c r="H108" s="26" t="s">
        <v>25</v>
      </c>
      <c r="I108" s="18">
        <f>IF($E$23&lt;1,0,IF($E$25&lt;3,0,PMT($E$24/4,($E$25-$E$26)*4,-$E$23)))</f>
        <v>0</v>
      </c>
      <c r="J108" s="18">
        <f>+L107*$E$24/4</f>
        <v>0</v>
      </c>
      <c r="K108" s="18">
        <f>+I108-J108</f>
        <v>0</v>
      </c>
      <c r="L108" s="18">
        <f>+L107-K108</f>
        <v>0</v>
      </c>
      <c r="M108" s="21">
        <f>+M107+K108</f>
        <v>0</v>
      </c>
    </row>
    <row r="109" spans="1:13" s="16" customFormat="1" ht="16.5">
      <c r="A109" s="26" t="s">
        <v>26</v>
      </c>
      <c r="B109" s="18">
        <f>IF($E$16&lt;1,0,IF($E$18&lt;3,0,PMT($E$17/4,($E$18-$E$19)*4,-$E$16)))</f>
        <v>0</v>
      </c>
      <c r="C109" s="18">
        <f>+E108*$E$17/4</f>
        <v>0</v>
      </c>
      <c r="D109" s="18">
        <f>+B109-C109</f>
        <v>0</v>
      </c>
      <c r="E109" s="18">
        <f>+E108-D109</f>
        <v>0</v>
      </c>
      <c r="F109" s="21">
        <f>+F108+D109</f>
        <v>0</v>
      </c>
      <c r="H109" s="26" t="s">
        <v>26</v>
      </c>
      <c r="I109" s="18">
        <f>IF($E$23&lt;1,0,IF($E$25&lt;3,0,PMT($E$24/4,($E$25-$E$26)*4,-$E$23)))</f>
        <v>0</v>
      </c>
      <c r="J109" s="18">
        <f>+L108*$E$24/4</f>
        <v>0</v>
      </c>
      <c r="K109" s="18">
        <f>+I109-J109</f>
        <v>0</v>
      </c>
      <c r="L109" s="18">
        <f>+L108-K109</f>
        <v>0</v>
      </c>
      <c r="M109" s="21">
        <f>+M108+K109</f>
        <v>0</v>
      </c>
    </row>
    <row r="110" spans="1:13" s="16" customFormat="1" ht="16.5">
      <c r="A110" s="28" t="s">
        <v>27</v>
      </c>
      <c r="B110" s="29">
        <f>SUM(B106:B109)</f>
        <v>0</v>
      </c>
      <c r="C110" s="29">
        <f>SUM(C106:C109)</f>
        <v>0</v>
      </c>
      <c r="D110" s="29">
        <f>SUM(D106:D109)</f>
        <v>0</v>
      </c>
      <c r="E110" s="29"/>
      <c r="F110" s="30"/>
      <c r="H110" s="28" t="s">
        <v>27</v>
      </c>
      <c r="I110" s="29">
        <f>SUM(I106:I109)</f>
        <v>0</v>
      </c>
      <c r="J110" s="29">
        <f>SUM(J106:J109)</f>
        <v>0</v>
      </c>
      <c r="K110" s="29">
        <f>SUM(K106:K109)</f>
        <v>0</v>
      </c>
      <c r="L110" s="29"/>
      <c r="M110" s="30"/>
    </row>
    <row r="111" spans="1:13" s="16" customFormat="1" ht="16.5">
      <c r="A111" s="26" t="s">
        <v>28</v>
      </c>
      <c r="B111" s="18">
        <f>IF($E$16&lt;1,0,IF($E$18&lt;4,0,PMT($E$17/4,($E$18-$E$19)*4,-$E$16)))</f>
        <v>0</v>
      </c>
      <c r="C111" s="18">
        <f>E109*$E$17/4</f>
        <v>0</v>
      </c>
      <c r="D111" s="18">
        <f>+B111-C111</f>
        <v>0</v>
      </c>
      <c r="E111" s="18">
        <f>+E109-D111</f>
        <v>0</v>
      </c>
      <c r="F111" s="21">
        <f>+F109+D111</f>
        <v>0</v>
      </c>
      <c r="H111" s="26" t="s">
        <v>28</v>
      </c>
      <c r="I111" s="18">
        <f>IF($E$23&lt;1,0,IF($E$25&lt;4,0,PMT($E$24/4,($E$25-$E$26)*4,-$E$23)))</f>
        <v>0</v>
      </c>
      <c r="J111" s="18">
        <f>L109*$E$24/4</f>
        <v>0</v>
      </c>
      <c r="K111" s="18">
        <f>+I111-J111</f>
        <v>0</v>
      </c>
      <c r="L111" s="18">
        <f>+L109-K111</f>
        <v>0</v>
      </c>
      <c r="M111" s="21">
        <f>+M109+K111</f>
        <v>0</v>
      </c>
    </row>
    <row r="112" spans="1:13" s="27" customFormat="1" ht="29.25" customHeight="1">
      <c r="A112" s="26" t="s">
        <v>29</v>
      </c>
      <c r="B112" s="18">
        <f>IF($E$16&lt;1,0,IF($E$18&lt;4,0,PMT($E$17/4,($E$18-$E$19)*4,-$E$16)))</f>
        <v>0</v>
      </c>
      <c r="C112" s="18">
        <f>+E111*$E$17/4</f>
        <v>0</v>
      </c>
      <c r="D112" s="18">
        <f>+B112-C112</f>
        <v>0</v>
      </c>
      <c r="E112" s="18">
        <f>+E111-D112</f>
        <v>0</v>
      </c>
      <c r="F112" s="21">
        <f>+F111+D112</f>
        <v>0</v>
      </c>
      <c r="H112" s="26" t="s">
        <v>29</v>
      </c>
      <c r="I112" s="18">
        <f>IF($E$23&lt;1,0,IF($E$25&lt;4,0,PMT($E$24/4,($E$25-$E$26)*4,-$E$23)))</f>
        <v>0</v>
      </c>
      <c r="J112" s="18">
        <f>+L111*$E$24/4</f>
        <v>0</v>
      </c>
      <c r="K112" s="18">
        <f>+I112-J112</f>
        <v>0</v>
      </c>
      <c r="L112" s="18">
        <f>+L111-K112</f>
        <v>0</v>
      </c>
      <c r="M112" s="21">
        <f>+M111+K112</f>
        <v>0</v>
      </c>
    </row>
    <row r="113" spans="1:13" s="16" customFormat="1" ht="16.5">
      <c r="A113" s="26" t="s">
        <v>30</v>
      </c>
      <c r="B113" s="18">
        <f>IF($E$16&lt;1,0,IF($E$18&lt;4,0,PMT($E$17/4,($E$18-$E$19)*4,-$E$16)))</f>
        <v>0</v>
      </c>
      <c r="C113" s="18">
        <f>+E112*$E$17/4</f>
        <v>0</v>
      </c>
      <c r="D113" s="18">
        <f>+B113-C113</f>
        <v>0</v>
      </c>
      <c r="E113" s="18">
        <f>+E112-D113</f>
        <v>0</v>
      </c>
      <c r="F113" s="21">
        <f>+F112+D113</f>
        <v>0</v>
      </c>
      <c r="H113" s="26" t="s">
        <v>30</v>
      </c>
      <c r="I113" s="18">
        <f>IF($E$23&lt;1,0,IF($E$25&lt;4,0,PMT($E$24/4,($E$25-$E$26)*4,-$E$23)))</f>
        <v>0</v>
      </c>
      <c r="J113" s="18">
        <f>+L112*$E$24/4</f>
        <v>0</v>
      </c>
      <c r="K113" s="18">
        <f>+I113-J113</f>
        <v>0</v>
      </c>
      <c r="L113" s="18">
        <f>+L112-K113</f>
        <v>0</v>
      </c>
      <c r="M113" s="21">
        <f>+M112+K113</f>
        <v>0</v>
      </c>
    </row>
    <row r="114" spans="1:13" s="16" customFormat="1" ht="16.5">
      <c r="A114" s="26" t="s">
        <v>31</v>
      </c>
      <c r="B114" s="18">
        <f>IF($E$16&lt;1,0,IF($E$18&lt;4,0,PMT($E$17/4,($E$18-$E$19)*4,-$E$16)))</f>
        <v>0</v>
      </c>
      <c r="C114" s="18">
        <f>+E113*$E$17/4</f>
        <v>0</v>
      </c>
      <c r="D114" s="18">
        <f>+B114-C114</f>
        <v>0</v>
      </c>
      <c r="E114" s="18">
        <f>+E113-D114</f>
        <v>0</v>
      </c>
      <c r="F114" s="21">
        <f>+F113+D114</f>
        <v>0</v>
      </c>
      <c r="H114" s="26" t="s">
        <v>31</v>
      </c>
      <c r="I114" s="18">
        <f>IF($E$23&lt;1,0,IF($E$25&lt;4,0,PMT($E$24/4,($E$25-$E$26)*4,-$E$23)))</f>
        <v>0</v>
      </c>
      <c r="J114" s="18">
        <f>+L113*$E$24/4</f>
        <v>0</v>
      </c>
      <c r="K114" s="18">
        <f>+I114-J114</f>
        <v>0</v>
      </c>
      <c r="L114" s="18">
        <f>+L113-K114</f>
        <v>0</v>
      </c>
      <c r="M114" s="21">
        <f>+M113+K114</f>
        <v>0</v>
      </c>
    </row>
    <row r="115" spans="1:13" s="16" customFormat="1" ht="16.5">
      <c r="A115" s="28" t="s">
        <v>32</v>
      </c>
      <c r="B115" s="29">
        <f>SUM(B111:B114)</f>
        <v>0</v>
      </c>
      <c r="C115" s="29">
        <f>SUM(C111:C114)</f>
        <v>0</v>
      </c>
      <c r="D115" s="29">
        <f>SUM(D111:D114)</f>
        <v>0</v>
      </c>
      <c r="E115" s="29"/>
      <c r="F115" s="30"/>
      <c r="H115" s="28" t="s">
        <v>32</v>
      </c>
      <c r="I115" s="29">
        <f>SUM(I111:I114)</f>
        <v>0</v>
      </c>
      <c r="J115" s="29">
        <f>SUM(J111:J114)</f>
        <v>0</v>
      </c>
      <c r="K115" s="29">
        <f>SUM(K111:K114)</f>
        <v>0</v>
      </c>
      <c r="L115" s="29"/>
      <c r="M115" s="30"/>
    </row>
    <row r="116" spans="1:13" ht="18.75" thickBot="1">
      <c r="A116" s="31" t="s">
        <v>33</v>
      </c>
      <c r="B116" s="32">
        <f>B100+B105+B110+B115</f>
        <v>0</v>
      </c>
      <c r="C116" s="32">
        <f>C100+C105+C110+C115</f>
        <v>0</v>
      </c>
      <c r="D116" s="32">
        <f>D100+D105+D110+D115</f>
        <v>0</v>
      </c>
      <c r="E116" s="32"/>
      <c r="F116" s="36"/>
      <c r="H116" s="31" t="s">
        <v>33</v>
      </c>
      <c r="I116" s="32">
        <f>I100+I105+I110+I115</f>
        <v>0</v>
      </c>
      <c r="J116" s="32">
        <f>J100+J105+J110+J115</f>
        <v>0</v>
      </c>
      <c r="K116" s="32">
        <f>K100+K105+K110+K115</f>
        <v>0</v>
      </c>
      <c r="L116" s="32"/>
      <c r="M116" s="36"/>
    </row>
    <row r="117" spans="1:13">
      <c r="I117" s="35"/>
    </row>
    <row r="118" spans="1:13" s="16" customFormat="1" ht="288">
      <c r="A118" s="128" t="s">
        <v>62</v>
      </c>
      <c r="B118" s="129" t="s">
        <v>4</v>
      </c>
      <c r="C118" s="129" t="s">
        <v>5</v>
      </c>
      <c r="D118" s="129" t="s">
        <v>190</v>
      </c>
      <c r="E118" s="129" t="s">
        <v>6</v>
      </c>
      <c r="F118" s="130" t="s">
        <v>7</v>
      </c>
      <c r="H118" s="128" t="s">
        <v>62</v>
      </c>
      <c r="I118" s="129" t="s">
        <v>4</v>
      </c>
      <c r="J118" s="129" t="s">
        <v>5</v>
      </c>
      <c r="K118" s="129" t="s">
        <v>190</v>
      </c>
      <c r="L118" s="129" t="s">
        <v>6</v>
      </c>
      <c r="M118" s="130" t="s">
        <v>7</v>
      </c>
    </row>
    <row r="119" spans="1:13" s="16" customFormat="1" ht="16.5">
      <c r="A119" s="26" t="s">
        <v>18</v>
      </c>
      <c r="B119" s="18">
        <f>IF($F$16&lt;1,0,IF($F$19&gt;=1,C119,PMT($F$17/4,($F$18-$F$19)*4,-$F$16)))</f>
        <v>0</v>
      </c>
      <c r="C119" s="18">
        <f>$F$16*$F$17/4</f>
        <v>0</v>
      </c>
      <c r="D119" s="18">
        <f>+B119-C119</f>
        <v>0</v>
      </c>
      <c r="E119" s="18">
        <f>$F$16-D119</f>
        <v>0</v>
      </c>
      <c r="F119" s="21">
        <f>D119</f>
        <v>0</v>
      </c>
      <c r="H119" s="26" t="s">
        <v>18</v>
      </c>
      <c r="I119" s="18">
        <f>IF($F$23&lt;1,0,IF($F$26&gt;=1,J119,PMT($F$24/4,($F$25-$F$26)*4,-$F$23)))</f>
        <v>0</v>
      </c>
      <c r="J119" s="18">
        <f>$F$23*$F$24/4</f>
        <v>0</v>
      </c>
      <c r="K119" s="18">
        <f>+I119-J119</f>
        <v>0</v>
      </c>
      <c r="L119" s="18">
        <f>$F$23-K119</f>
        <v>0</v>
      </c>
      <c r="M119" s="21">
        <f>K119</f>
        <v>0</v>
      </c>
    </row>
    <row r="120" spans="1:13" s="27" customFormat="1" ht="29.25" customHeight="1">
      <c r="A120" s="26" t="s">
        <v>19</v>
      </c>
      <c r="B120" s="18">
        <f>IF($F$16&lt;1,0,IF($F$19&gt;=1,C120,PMT($F$17/4,($F$18-$F$19)*4,-$F$16)))</f>
        <v>0</v>
      </c>
      <c r="C120" s="18">
        <f>E119*$F$17/4</f>
        <v>0</v>
      </c>
      <c r="D120" s="18">
        <f>+B120-C120</f>
        <v>0</v>
      </c>
      <c r="E120" s="18">
        <f>E119-D120</f>
        <v>0</v>
      </c>
      <c r="F120" s="21">
        <f>F119+D120</f>
        <v>0</v>
      </c>
      <c r="H120" s="26" t="s">
        <v>19</v>
      </c>
      <c r="I120" s="18">
        <f>IF($F$23&lt;1,0,IF($F$26&gt;=1,J120,PMT($F$24/4,($F$25-$F$26)*4,-$F$23)))</f>
        <v>0</v>
      </c>
      <c r="J120" s="18">
        <f>L119*$F$24/4</f>
        <v>0</v>
      </c>
      <c r="K120" s="18">
        <f>+I120-J120</f>
        <v>0</v>
      </c>
      <c r="L120" s="18">
        <f>L119-K120</f>
        <v>0</v>
      </c>
      <c r="M120" s="21">
        <f>M119+K120</f>
        <v>0</v>
      </c>
    </row>
    <row r="121" spans="1:13" s="16" customFormat="1" ht="16.5">
      <c r="A121" s="26" t="s">
        <v>20</v>
      </c>
      <c r="B121" s="18">
        <f>IF($F$16&lt;1,0,IF($F$19&gt;=1,C121,PMT($F$17/4,($F$18-$F$19)*4,-$F$16)))</f>
        <v>0</v>
      </c>
      <c r="C121" s="18">
        <f>E120*$F$17/4</f>
        <v>0</v>
      </c>
      <c r="D121" s="18">
        <f>+B121-C121</f>
        <v>0</v>
      </c>
      <c r="E121" s="18">
        <f>E120-D121</f>
        <v>0</v>
      </c>
      <c r="F121" s="21">
        <f>F120+D121</f>
        <v>0</v>
      </c>
      <c r="H121" s="26" t="s">
        <v>20</v>
      </c>
      <c r="I121" s="18">
        <f>IF($F$23&lt;1,0,IF($F$26&gt;=1,J121,PMT($F$24/4,($F$25-$F$26)*4,-$F$23)))</f>
        <v>0</v>
      </c>
      <c r="J121" s="18">
        <f>L120*$F$24/4</f>
        <v>0</v>
      </c>
      <c r="K121" s="18">
        <f>+I121-J121</f>
        <v>0</v>
      </c>
      <c r="L121" s="18">
        <f>L120-K121</f>
        <v>0</v>
      </c>
      <c r="M121" s="21">
        <f>M120+K121</f>
        <v>0</v>
      </c>
    </row>
    <row r="122" spans="1:13" s="16" customFormat="1" ht="16.5">
      <c r="A122" s="26" t="s">
        <v>21</v>
      </c>
      <c r="B122" s="18">
        <f>IF($F$16&lt;1,0,IF($F$19&gt;=1,C122,PMT($F$17/4,($F$18-$F$19)*4,-$F$16)))</f>
        <v>0</v>
      </c>
      <c r="C122" s="18">
        <f>E121*$F$17/4</f>
        <v>0</v>
      </c>
      <c r="D122" s="18">
        <f>+B122-C122</f>
        <v>0</v>
      </c>
      <c r="E122" s="18">
        <f>E121-D122</f>
        <v>0</v>
      </c>
      <c r="F122" s="21">
        <f>F121+D122</f>
        <v>0</v>
      </c>
      <c r="H122" s="26" t="s">
        <v>21</v>
      </c>
      <c r="I122" s="18">
        <f>IF($F$23&lt;1,0,IF($F$26&gt;=1,J122,PMT($F$24/4,($F$25-$F$26)*4,-$F$23)))</f>
        <v>0</v>
      </c>
      <c r="J122" s="18">
        <f>L121*$F$24/4</f>
        <v>0</v>
      </c>
      <c r="K122" s="18">
        <f>+I122-J122</f>
        <v>0</v>
      </c>
      <c r="L122" s="18">
        <f>L121-K122</f>
        <v>0</v>
      </c>
      <c r="M122" s="21">
        <f>M121+K122</f>
        <v>0</v>
      </c>
    </row>
    <row r="123" spans="1:13" s="16" customFormat="1" ht="16.5">
      <c r="A123" s="28" t="s">
        <v>22</v>
      </c>
      <c r="B123" s="29">
        <f>SUM(B119:B122)</f>
        <v>0</v>
      </c>
      <c r="C123" s="29">
        <f>SUM(C119:C122)</f>
        <v>0</v>
      </c>
      <c r="D123" s="29">
        <f>SUM(D119:D122)</f>
        <v>0</v>
      </c>
      <c r="E123" s="29"/>
      <c r="F123" s="30"/>
      <c r="H123" s="28" t="s">
        <v>22</v>
      </c>
      <c r="I123" s="29">
        <f>SUM(I119:I122)</f>
        <v>0</v>
      </c>
      <c r="J123" s="29">
        <f>SUM(J119:J122)</f>
        <v>0</v>
      </c>
      <c r="K123" s="29">
        <f>SUM(K119:K122)</f>
        <v>0</v>
      </c>
      <c r="L123" s="29"/>
      <c r="M123" s="30"/>
    </row>
    <row r="124" spans="1:13" s="16" customFormat="1" ht="16.5">
      <c r="A124" s="26" t="s">
        <v>23</v>
      </c>
      <c r="B124" s="18">
        <f>IF($F$16&lt;1,0,IF($F$19&gt;=2,C124,PMT($F$17/4,($F$18-$F$19)*4,-$F$16)))</f>
        <v>0</v>
      </c>
      <c r="C124" s="18">
        <f>E122*$F$17/4</f>
        <v>0</v>
      </c>
      <c r="D124" s="18">
        <f>+B124-C124</f>
        <v>0</v>
      </c>
      <c r="E124" s="18">
        <f>+E122-D124</f>
        <v>0</v>
      </c>
      <c r="F124" s="21">
        <f>+F122+D124</f>
        <v>0</v>
      </c>
      <c r="H124" s="26" t="s">
        <v>23</v>
      </c>
      <c r="I124" s="18">
        <f>IF($F$23&lt;1,0,IF($F$26&gt;=2,J124,PMT($F$24/4,($F$25-$F$26)*4,-$F$23)))</f>
        <v>0</v>
      </c>
      <c r="J124" s="18">
        <f>L122*$F$24/4</f>
        <v>0</v>
      </c>
      <c r="K124" s="18">
        <f>+I124-J124</f>
        <v>0</v>
      </c>
      <c r="L124" s="18">
        <f>+L122-K124</f>
        <v>0</v>
      </c>
      <c r="M124" s="21">
        <f>+M122+K124</f>
        <v>0</v>
      </c>
    </row>
    <row r="125" spans="1:13" s="27" customFormat="1" ht="29.25" customHeight="1">
      <c r="A125" s="26" t="s">
        <v>24</v>
      </c>
      <c r="B125" s="18">
        <f>IF($F$16&lt;1,0,IF($F$19&gt;=2,C125,PMT($F$17/4,($F$18-$F$19)*4,-$F$16)))</f>
        <v>0</v>
      </c>
      <c r="C125" s="18">
        <f>+E124*$F$17/4</f>
        <v>0</v>
      </c>
      <c r="D125" s="18">
        <f>+B125-C125</f>
        <v>0</v>
      </c>
      <c r="E125" s="18">
        <f>+E124-D125</f>
        <v>0</v>
      </c>
      <c r="F125" s="21">
        <f>+F124+D125</f>
        <v>0</v>
      </c>
      <c r="H125" s="26" t="s">
        <v>24</v>
      </c>
      <c r="I125" s="18">
        <f>IF($F$23&lt;1,0,IF($F$26&gt;=2,J125,PMT($F$24/4,($F$25-$F$26)*4,-$F$23)))</f>
        <v>0</v>
      </c>
      <c r="J125" s="18">
        <f>+L124*$F$24/4</f>
        <v>0</v>
      </c>
      <c r="K125" s="18">
        <f>+I125-J125</f>
        <v>0</v>
      </c>
      <c r="L125" s="18">
        <f>+L124-K125</f>
        <v>0</v>
      </c>
      <c r="M125" s="21">
        <f>+M124+K125</f>
        <v>0</v>
      </c>
    </row>
    <row r="126" spans="1:13" s="16" customFormat="1" ht="16.5">
      <c r="A126" s="26" t="s">
        <v>25</v>
      </c>
      <c r="B126" s="18">
        <f>IF($F$16&lt;1,0,IF($F$19&gt;=2,C126,PMT($F$17/4,($F$18-$F$19)*4,-$F$16)))</f>
        <v>0</v>
      </c>
      <c r="C126" s="18">
        <f>+E125*$F$17/4</f>
        <v>0</v>
      </c>
      <c r="D126" s="18">
        <f>+B126-C126</f>
        <v>0</v>
      </c>
      <c r="E126" s="18">
        <f>+E125-D126</f>
        <v>0</v>
      </c>
      <c r="F126" s="21">
        <f>+F125+D126</f>
        <v>0</v>
      </c>
      <c r="H126" s="26" t="s">
        <v>25</v>
      </c>
      <c r="I126" s="18">
        <f>IF($F$23&lt;1,0,IF($F$26&gt;=2,J126,PMT($F$24/4,($F$25-$F$26)*4,-$F$23)))</f>
        <v>0</v>
      </c>
      <c r="J126" s="18">
        <f>+L125*$F$24/4</f>
        <v>0</v>
      </c>
      <c r="K126" s="18">
        <f>+I126-J126</f>
        <v>0</v>
      </c>
      <c r="L126" s="18">
        <f>+L125-K126</f>
        <v>0</v>
      </c>
      <c r="M126" s="21">
        <f>+M125+K126</f>
        <v>0</v>
      </c>
    </row>
    <row r="127" spans="1:13" s="16" customFormat="1" ht="16.5">
      <c r="A127" s="26" t="s">
        <v>26</v>
      </c>
      <c r="B127" s="18">
        <f>IF($F$16&lt;1,0,IF($F$19&gt;=2,C127,PMT($F$17/4,($F$18-$F$19)*4,-$F$16)))</f>
        <v>0</v>
      </c>
      <c r="C127" s="18">
        <f>+E126*$F$17/4</f>
        <v>0</v>
      </c>
      <c r="D127" s="18">
        <f>+B127-C127</f>
        <v>0</v>
      </c>
      <c r="E127" s="18">
        <f>+E126-D127</f>
        <v>0</v>
      </c>
      <c r="F127" s="21">
        <f>+F126+D127</f>
        <v>0</v>
      </c>
      <c r="H127" s="26" t="s">
        <v>26</v>
      </c>
      <c r="I127" s="18">
        <f>IF($F$23&lt;1,0,IF($F$26&gt;=2,J127,PMT($F$24/4,($F$25-$F$26)*4,-$F$23)))</f>
        <v>0</v>
      </c>
      <c r="J127" s="18">
        <f>+L126*$F$24/4</f>
        <v>0</v>
      </c>
      <c r="K127" s="18">
        <f>+I127-J127</f>
        <v>0</v>
      </c>
      <c r="L127" s="18">
        <f>+L126-K127</f>
        <v>0</v>
      </c>
      <c r="M127" s="21">
        <f>+M126+K127</f>
        <v>0</v>
      </c>
    </row>
    <row r="128" spans="1:13" s="16" customFormat="1" ht="16.5">
      <c r="A128" s="28" t="s">
        <v>27</v>
      </c>
      <c r="B128" s="29">
        <f>SUM(B124:B127)</f>
        <v>0</v>
      </c>
      <c r="C128" s="29">
        <f>SUM(C124:C127)</f>
        <v>0</v>
      </c>
      <c r="D128" s="29">
        <f>SUM(D124:D127)</f>
        <v>0</v>
      </c>
      <c r="E128" s="29"/>
      <c r="F128" s="30"/>
      <c r="H128" s="28" t="s">
        <v>27</v>
      </c>
      <c r="I128" s="29">
        <f>SUM(I124:I127)</f>
        <v>0</v>
      </c>
      <c r="J128" s="29">
        <f>SUM(J124:J127)</f>
        <v>0</v>
      </c>
      <c r="K128" s="29">
        <f>SUM(K124:K127)</f>
        <v>0</v>
      </c>
      <c r="L128" s="29"/>
      <c r="M128" s="30"/>
    </row>
    <row r="129" spans="1:13" s="16" customFormat="1" ht="16.5">
      <c r="A129" s="26" t="s">
        <v>28</v>
      </c>
      <c r="B129" s="18">
        <f>IF($F$16&lt;1,0,IF($F$18&lt;3,0,PMT($F$17/4,($F$18-$F$19)*4,-$F$16)))</f>
        <v>0</v>
      </c>
      <c r="C129" s="18">
        <f>E127*$F$17/4</f>
        <v>0</v>
      </c>
      <c r="D129" s="18">
        <f>+B129-C129</f>
        <v>0</v>
      </c>
      <c r="E129" s="18">
        <f>+E127-D129</f>
        <v>0</v>
      </c>
      <c r="F129" s="21">
        <f>+F127+D129</f>
        <v>0</v>
      </c>
      <c r="H129" s="26" t="s">
        <v>28</v>
      </c>
      <c r="I129" s="18">
        <f>IF($F$23&lt;1,0,IF($F$25&lt;3,0,PMT($F$24/4,($F$25-$F$26)*4,-$F$23)))</f>
        <v>0</v>
      </c>
      <c r="J129" s="18">
        <f>L127*$F$24/4</f>
        <v>0</v>
      </c>
      <c r="K129" s="18">
        <f>+I129-J129</f>
        <v>0</v>
      </c>
      <c r="L129" s="18">
        <f>+L127-K129</f>
        <v>0</v>
      </c>
      <c r="M129" s="21">
        <f>+M127+K129</f>
        <v>0</v>
      </c>
    </row>
    <row r="130" spans="1:13" s="27" customFormat="1" ht="29.25" customHeight="1">
      <c r="A130" s="26" t="s">
        <v>29</v>
      </c>
      <c r="B130" s="18">
        <f>IF($F$16&lt;1,0,IF($F$18&lt;3,0,PMT($F$17/4,($F$18-$F$19)*4,-$F$16)))</f>
        <v>0</v>
      </c>
      <c r="C130" s="18">
        <f>E129*$F$17/4</f>
        <v>0</v>
      </c>
      <c r="D130" s="18">
        <f>+B130-C130</f>
        <v>0</v>
      </c>
      <c r="E130" s="18">
        <f>+E129-D130</f>
        <v>0</v>
      </c>
      <c r="F130" s="21">
        <f>+F129+D130</f>
        <v>0</v>
      </c>
      <c r="H130" s="26" t="s">
        <v>29</v>
      </c>
      <c r="I130" s="18">
        <f>IF($F$23&lt;1,0,IF($F$25&lt;3,0,PMT($F$24/4,($F$25-$F$26)*4,-$F$23)))</f>
        <v>0</v>
      </c>
      <c r="J130" s="18">
        <f>L129*$F$24/4</f>
        <v>0</v>
      </c>
      <c r="K130" s="18">
        <f>+I130-J130</f>
        <v>0</v>
      </c>
      <c r="L130" s="18">
        <f>+L129-K130</f>
        <v>0</v>
      </c>
      <c r="M130" s="21">
        <f>+M129+K130</f>
        <v>0</v>
      </c>
    </row>
    <row r="131" spans="1:13" s="16" customFormat="1" ht="16.5">
      <c r="A131" s="26" t="s">
        <v>30</v>
      </c>
      <c r="B131" s="18">
        <f>IF($F$16&lt;1,0,IF($F$18&lt;3,0,PMT($F$17/4,($F$18-$F$19)*4,-$F$16)))</f>
        <v>0</v>
      </c>
      <c r="C131" s="18">
        <f>+E130*$F$17/4</f>
        <v>0</v>
      </c>
      <c r="D131" s="18">
        <f>+B131-C131</f>
        <v>0</v>
      </c>
      <c r="E131" s="18">
        <f>+E130-D131</f>
        <v>0</v>
      </c>
      <c r="F131" s="21">
        <f>+F130+D131</f>
        <v>0</v>
      </c>
      <c r="H131" s="26" t="s">
        <v>30</v>
      </c>
      <c r="I131" s="18">
        <f>IF($F$23&lt;1,0,IF($F$25&lt;3,0,PMT($F$24/4,($F$25-$F$26)*4,-$F$23)))</f>
        <v>0</v>
      </c>
      <c r="J131" s="18">
        <f>+L130*$F$24/4</f>
        <v>0</v>
      </c>
      <c r="K131" s="18">
        <f>+I131-J131</f>
        <v>0</v>
      </c>
      <c r="L131" s="18">
        <f>+L130-K131</f>
        <v>0</v>
      </c>
      <c r="M131" s="21">
        <f>+M130+K131</f>
        <v>0</v>
      </c>
    </row>
    <row r="132" spans="1:13" s="16" customFormat="1" ht="16.5">
      <c r="A132" s="26" t="s">
        <v>31</v>
      </c>
      <c r="B132" s="18">
        <f>IF($F$16&lt;1,0,IF($F$18&lt;3,0,PMT($F$17/4,($F$18-$F$19)*4,-$F$16)))</f>
        <v>0</v>
      </c>
      <c r="C132" s="18">
        <f>+E131*$F$17/4</f>
        <v>0</v>
      </c>
      <c r="D132" s="18">
        <f>+B132-C132</f>
        <v>0</v>
      </c>
      <c r="E132" s="18">
        <f>+E131-D132</f>
        <v>0</v>
      </c>
      <c r="F132" s="21">
        <f>+F131+D132</f>
        <v>0</v>
      </c>
      <c r="H132" s="26" t="s">
        <v>31</v>
      </c>
      <c r="I132" s="18">
        <f>IF($F$23&lt;1,0,IF($F$25&lt;3,0,PMT($F$24/4,($F$25-$F$26)*4,-$F$23)))</f>
        <v>0</v>
      </c>
      <c r="J132" s="18">
        <f>+L131*$F$24/4</f>
        <v>0</v>
      </c>
      <c r="K132" s="18">
        <f>+I132-J132</f>
        <v>0</v>
      </c>
      <c r="L132" s="18">
        <f>+L131-K132</f>
        <v>0</v>
      </c>
      <c r="M132" s="21">
        <f>+M131+K132</f>
        <v>0</v>
      </c>
    </row>
    <row r="133" spans="1:13" s="16" customFormat="1" ht="16.5">
      <c r="A133" s="28" t="s">
        <v>32</v>
      </c>
      <c r="B133" s="29">
        <f>SUM(B129:B132)</f>
        <v>0</v>
      </c>
      <c r="C133" s="29">
        <f>SUM(C129:C132)</f>
        <v>0</v>
      </c>
      <c r="D133" s="29">
        <f>SUM(D129:D132)</f>
        <v>0</v>
      </c>
      <c r="E133" s="29"/>
      <c r="F133" s="30"/>
      <c r="H133" s="28" t="s">
        <v>32</v>
      </c>
      <c r="I133" s="29">
        <f>SUM(I129:I132)</f>
        <v>0</v>
      </c>
      <c r="J133" s="29">
        <f>SUM(J129:J132)</f>
        <v>0</v>
      </c>
      <c r="K133" s="29">
        <f>SUM(K129:K132)</f>
        <v>0</v>
      </c>
      <c r="L133" s="29"/>
      <c r="M133" s="30"/>
    </row>
    <row r="134" spans="1:13" ht="18.75" thickBot="1">
      <c r="A134" s="31" t="s">
        <v>33</v>
      </c>
      <c r="B134" s="32">
        <f>B123+B128+B133</f>
        <v>0</v>
      </c>
      <c r="C134" s="32">
        <f>C123+C128+C133</f>
        <v>0</v>
      </c>
      <c r="D134" s="32">
        <f>D123+D128+D133</f>
        <v>0</v>
      </c>
      <c r="E134" s="32"/>
      <c r="F134" s="36"/>
      <c r="H134" s="31" t="s">
        <v>33</v>
      </c>
      <c r="I134" s="32">
        <f>I123+I128+I133</f>
        <v>0</v>
      </c>
      <c r="J134" s="32">
        <f>J123+J128+J133</f>
        <v>0</v>
      </c>
      <c r="K134" s="32">
        <f>K123+K128+K133</f>
        <v>0</v>
      </c>
      <c r="L134" s="32"/>
      <c r="M134" s="36"/>
    </row>
    <row r="135" spans="1:13">
      <c r="I135" s="35"/>
    </row>
    <row r="136" spans="1:13" s="16" customFormat="1" ht="288">
      <c r="A136" s="128" t="s">
        <v>176</v>
      </c>
      <c r="B136" s="129" t="s">
        <v>4</v>
      </c>
      <c r="C136" s="129" t="s">
        <v>5</v>
      </c>
      <c r="D136" s="129" t="s">
        <v>190</v>
      </c>
      <c r="E136" s="129" t="s">
        <v>6</v>
      </c>
      <c r="F136" s="130" t="s">
        <v>7</v>
      </c>
      <c r="H136" s="128" t="s">
        <v>176</v>
      </c>
      <c r="I136" s="129" t="s">
        <v>4</v>
      </c>
      <c r="J136" s="129" t="s">
        <v>5</v>
      </c>
      <c r="K136" s="129" t="s">
        <v>190</v>
      </c>
      <c r="L136" s="129" t="s">
        <v>6</v>
      </c>
      <c r="M136" s="130" t="s">
        <v>7</v>
      </c>
    </row>
    <row r="137" spans="1:13" s="16" customFormat="1" ht="16.5">
      <c r="A137" s="26" t="s">
        <v>23</v>
      </c>
      <c r="B137" s="18">
        <f>IF($G$16&lt;1,0,IF($G$19&gt;=1,C137,PMT($G$17/4,($G$18-$G$19)*4,-$G$16)))</f>
        <v>0</v>
      </c>
      <c r="C137" s="18">
        <f>$G$16*$G$17/4</f>
        <v>0</v>
      </c>
      <c r="D137" s="18">
        <f>+B137-C137</f>
        <v>0</v>
      </c>
      <c r="E137" s="18">
        <f>$G$16-D137</f>
        <v>0</v>
      </c>
      <c r="F137" s="21">
        <f>D137</f>
        <v>0</v>
      </c>
      <c r="H137" s="26" t="s">
        <v>23</v>
      </c>
      <c r="I137" s="18">
        <f>IF($G$23&lt;1,0,IF($G$26&gt;=1,J137,PMT($G$24/4,($G$25-$G$26)*4,-$G$23)))</f>
        <v>0</v>
      </c>
      <c r="J137" s="18">
        <f>$G$23*$G$24/4</f>
        <v>0</v>
      </c>
      <c r="K137" s="18">
        <f>+I137-J137</f>
        <v>0</v>
      </c>
      <c r="L137" s="18">
        <f>$G$23-K137</f>
        <v>0</v>
      </c>
      <c r="M137" s="21">
        <f>K137</f>
        <v>0</v>
      </c>
    </row>
    <row r="138" spans="1:13" s="27" customFormat="1" ht="29.25" customHeight="1">
      <c r="A138" s="26" t="s">
        <v>24</v>
      </c>
      <c r="B138" s="18">
        <f>IF($G$16&lt;1,0,IF($G$19&gt;=1,C138,PMT($G$17/4,($G$18-$G$19)*4,-$G$16)))</f>
        <v>0</v>
      </c>
      <c r="C138" s="18">
        <f>E137*$G$17/4</f>
        <v>0</v>
      </c>
      <c r="D138" s="18">
        <f>+B138-C138</f>
        <v>0</v>
      </c>
      <c r="E138" s="18">
        <f>E137-D138</f>
        <v>0</v>
      </c>
      <c r="F138" s="21">
        <f>F137+D138</f>
        <v>0</v>
      </c>
      <c r="H138" s="26" t="s">
        <v>24</v>
      </c>
      <c r="I138" s="18">
        <f>IF($G$23&lt;1,0,IF($G$26&gt;=1,J138,PMT($G$24/4,($G$25-$G$26)*4,-$G$23)))</f>
        <v>0</v>
      </c>
      <c r="J138" s="18">
        <f>L137*$G$24/4</f>
        <v>0</v>
      </c>
      <c r="K138" s="18">
        <f>+I138-J138</f>
        <v>0</v>
      </c>
      <c r="L138" s="18">
        <f>L137-K138</f>
        <v>0</v>
      </c>
      <c r="M138" s="21">
        <f>M137+K138</f>
        <v>0</v>
      </c>
    </row>
    <row r="139" spans="1:13" s="16" customFormat="1" ht="16.5">
      <c r="A139" s="26" t="s">
        <v>25</v>
      </c>
      <c r="B139" s="18">
        <f>IF($G$16&lt;1,0,IF($G$19&gt;=1,C139,PMT($G$17/4,($G$18-$G$19)*4,-$G$16)))</f>
        <v>0</v>
      </c>
      <c r="C139" s="18">
        <f>E138*$G$17/4</f>
        <v>0</v>
      </c>
      <c r="D139" s="18">
        <f>+B139-C139</f>
        <v>0</v>
      </c>
      <c r="E139" s="18">
        <f>E138-D139</f>
        <v>0</v>
      </c>
      <c r="F139" s="21">
        <f>F138+D139</f>
        <v>0</v>
      </c>
      <c r="H139" s="26" t="s">
        <v>25</v>
      </c>
      <c r="I139" s="18">
        <f>IF($G$23&lt;1,0,IF($G$26&gt;=1,J139,PMT($G$24/4,($G$25-$G$26)*4,-$G$23)))</f>
        <v>0</v>
      </c>
      <c r="J139" s="18">
        <f>L138*$G$24/4</f>
        <v>0</v>
      </c>
      <c r="K139" s="18">
        <f>+I139-J139</f>
        <v>0</v>
      </c>
      <c r="L139" s="18">
        <f>L138-K139</f>
        <v>0</v>
      </c>
      <c r="M139" s="21">
        <f>M138+K139</f>
        <v>0</v>
      </c>
    </row>
    <row r="140" spans="1:13" s="16" customFormat="1" ht="16.5">
      <c r="A140" s="26" t="s">
        <v>26</v>
      </c>
      <c r="B140" s="18">
        <f>IF($G$16&lt;1,0,IF($G$19&gt;=1,C140,PMT($G$17/4,($G$18-$G$19)*4,-$G$16)))</f>
        <v>0</v>
      </c>
      <c r="C140" s="18">
        <f>E139*$G$17/4</f>
        <v>0</v>
      </c>
      <c r="D140" s="18">
        <f>+B140-C140</f>
        <v>0</v>
      </c>
      <c r="E140" s="18">
        <f>E139-D140</f>
        <v>0</v>
      </c>
      <c r="F140" s="21">
        <f>F139+D140</f>
        <v>0</v>
      </c>
      <c r="H140" s="26" t="s">
        <v>26</v>
      </c>
      <c r="I140" s="18">
        <f>IF($G$23&lt;1,0,IF($G$26&gt;=1,J140,PMT($G$24/4,($G$25-$G$26)*4,-$G$23)))</f>
        <v>0</v>
      </c>
      <c r="J140" s="18">
        <f>L139*$G$24/4</f>
        <v>0</v>
      </c>
      <c r="K140" s="18">
        <f>+I140-J140</f>
        <v>0</v>
      </c>
      <c r="L140" s="18">
        <f>L139-K140</f>
        <v>0</v>
      </c>
      <c r="M140" s="21">
        <f>M139+K140</f>
        <v>0</v>
      </c>
    </row>
    <row r="141" spans="1:13" s="16" customFormat="1" ht="16.5">
      <c r="A141" s="28" t="s">
        <v>27</v>
      </c>
      <c r="B141" s="29">
        <f>SUM(B137:B140)</f>
        <v>0</v>
      </c>
      <c r="C141" s="29">
        <f>SUM(C137:C140)</f>
        <v>0</v>
      </c>
      <c r="D141" s="29">
        <f>SUM(D137:D140)</f>
        <v>0</v>
      </c>
      <c r="E141" s="29"/>
      <c r="F141" s="30"/>
      <c r="H141" s="28" t="s">
        <v>27</v>
      </c>
      <c r="I141" s="29">
        <f>SUM(I137:I140)</f>
        <v>0</v>
      </c>
      <c r="J141" s="29">
        <f>SUM(J137:J140)</f>
        <v>0</v>
      </c>
      <c r="K141" s="29">
        <f>SUM(K137:K140)</f>
        <v>0</v>
      </c>
      <c r="L141" s="29"/>
      <c r="M141" s="30"/>
    </row>
    <row r="142" spans="1:13" s="16" customFormat="1" ht="16.5">
      <c r="A142" s="26" t="s">
        <v>28</v>
      </c>
      <c r="B142" s="18">
        <f>IF($G$16&lt;1,0,IF($G$19&gt;=2,C142,PMT($G$17/4,($G$18-$G$19)*4,-$G$16)))</f>
        <v>0</v>
      </c>
      <c r="C142" s="18">
        <f>E140*$G$17/4</f>
        <v>0</v>
      </c>
      <c r="D142" s="18">
        <f>+B142-C142</f>
        <v>0</v>
      </c>
      <c r="E142" s="18">
        <f>+E140-D142</f>
        <v>0</v>
      </c>
      <c r="F142" s="21">
        <f>+F140+D142</f>
        <v>0</v>
      </c>
      <c r="H142" s="26" t="s">
        <v>28</v>
      </c>
      <c r="I142" s="18">
        <f>IF($G$23&lt;1,0,IF($G$26&gt;=2,J142,PMT($G$24/4,($G$25-$G$26)*4,-$G$23)))</f>
        <v>0</v>
      </c>
      <c r="J142" s="18">
        <f>L140*$G$24/4</f>
        <v>0</v>
      </c>
      <c r="K142" s="18">
        <f>+I142-J142</f>
        <v>0</v>
      </c>
      <c r="L142" s="18">
        <f>+L140-K142</f>
        <v>0</v>
      </c>
      <c r="M142" s="21">
        <f>+M140+K142</f>
        <v>0</v>
      </c>
    </row>
    <row r="143" spans="1:13" s="27" customFormat="1" ht="29.25" customHeight="1">
      <c r="A143" s="26" t="s">
        <v>29</v>
      </c>
      <c r="B143" s="18">
        <f>IF($G$16&lt;1,0,IF($G$19&gt;=2,C143,PMT($G$17/4,($G$18-$G$19)*4,-$G$16)))</f>
        <v>0</v>
      </c>
      <c r="C143" s="18">
        <f>+E142*$G$17/4</f>
        <v>0</v>
      </c>
      <c r="D143" s="18">
        <f>+B143-C143</f>
        <v>0</v>
      </c>
      <c r="E143" s="18">
        <f>+E142-D143</f>
        <v>0</v>
      </c>
      <c r="F143" s="21">
        <f>+F142+D143</f>
        <v>0</v>
      </c>
      <c r="H143" s="26" t="s">
        <v>29</v>
      </c>
      <c r="I143" s="18">
        <f>IF($G$23&lt;1,0,IF($G$26&gt;=2,J143,PMT($G$24/4,($G$25-$G$26)*4,-$G$23)))</f>
        <v>0</v>
      </c>
      <c r="J143" s="18">
        <f>+L142*$G$24/4</f>
        <v>0</v>
      </c>
      <c r="K143" s="18">
        <f>+I143-J143</f>
        <v>0</v>
      </c>
      <c r="L143" s="18">
        <f>+L142-K143</f>
        <v>0</v>
      </c>
      <c r="M143" s="21">
        <f>+M142+K143</f>
        <v>0</v>
      </c>
    </row>
    <row r="144" spans="1:13" s="16" customFormat="1" ht="16.5">
      <c r="A144" s="26" t="s">
        <v>30</v>
      </c>
      <c r="B144" s="18">
        <f>IF($G$16&lt;1,0,IF($G$19&gt;=2,C144,PMT($G$17/4,($G$18-$G$19)*4,-$G$16)))</f>
        <v>0</v>
      </c>
      <c r="C144" s="18">
        <f>+E143*$G$17/4</f>
        <v>0</v>
      </c>
      <c r="D144" s="18">
        <f>+B144-C144</f>
        <v>0</v>
      </c>
      <c r="E144" s="18">
        <f>+E143-D144</f>
        <v>0</v>
      </c>
      <c r="F144" s="21">
        <f>+F143+D144</f>
        <v>0</v>
      </c>
      <c r="H144" s="26" t="s">
        <v>30</v>
      </c>
      <c r="I144" s="18">
        <f>IF($G$23&lt;1,0,IF($G$26&gt;=2,J144,PMT($G$24/4,($G$25-$G$26)*4,-$G$23)))</f>
        <v>0</v>
      </c>
      <c r="J144" s="18">
        <f>+L143*$G$24/4</f>
        <v>0</v>
      </c>
      <c r="K144" s="18">
        <f>+I144-J144</f>
        <v>0</v>
      </c>
      <c r="L144" s="18">
        <f>+L143-K144</f>
        <v>0</v>
      </c>
      <c r="M144" s="21">
        <f>+M143+K144</f>
        <v>0</v>
      </c>
    </row>
    <row r="145" spans="1:13" s="16" customFormat="1" ht="16.5">
      <c r="A145" s="26" t="s">
        <v>31</v>
      </c>
      <c r="B145" s="18">
        <f>IF($G$16&lt;1,0,IF($G$19&gt;=2,C145,PMT($G$17/4,($G$18-$G$19)*4,-$G$16)))</f>
        <v>0</v>
      </c>
      <c r="C145" s="18">
        <f>+E144*$G$17/4</f>
        <v>0</v>
      </c>
      <c r="D145" s="18">
        <f>+B145-C145</f>
        <v>0</v>
      </c>
      <c r="E145" s="18">
        <f>+E144-D145</f>
        <v>0</v>
      </c>
      <c r="F145" s="21">
        <f>+F144+D145</f>
        <v>0</v>
      </c>
      <c r="H145" s="26" t="s">
        <v>31</v>
      </c>
      <c r="I145" s="18">
        <f>IF($G$23&lt;1,0,IF($G$26&gt;=2,J145,PMT($G$24/4,($G$25-$G$26)*4,-$G$23)))</f>
        <v>0</v>
      </c>
      <c r="J145" s="18">
        <f>+L144*$G$24/4</f>
        <v>0</v>
      </c>
      <c r="K145" s="18">
        <f>+I145-J145</f>
        <v>0</v>
      </c>
      <c r="L145" s="18">
        <f>+L144-K145</f>
        <v>0</v>
      </c>
      <c r="M145" s="21">
        <f>+M144+K145</f>
        <v>0</v>
      </c>
    </row>
    <row r="146" spans="1:13" s="16" customFormat="1" ht="16.5">
      <c r="A146" s="28" t="s">
        <v>32</v>
      </c>
      <c r="B146" s="29">
        <f>SUM(B142:B145)</f>
        <v>0</v>
      </c>
      <c r="C146" s="29">
        <f>SUM(C142:C145)</f>
        <v>0</v>
      </c>
      <c r="D146" s="29">
        <f>SUM(D142:D145)</f>
        <v>0</v>
      </c>
      <c r="E146" s="29"/>
      <c r="F146" s="30"/>
      <c r="H146" s="28" t="s">
        <v>32</v>
      </c>
      <c r="I146" s="29">
        <f>SUM(I142:I145)</f>
        <v>0</v>
      </c>
      <c r="J146" s="29">
        <f>SUM(J142:J145)</f>
        <v>0</v>
      </c>
      <c r="K146" s="29">
        <f>SUM(K142:K145)</f>
        <v>0</v>
      </c>
      <c r="L146" s="29"/>
      <c r="M146" s="30"/>
    </row>
    <row r="147" spans="1:13" ht="18.75" thickBot="1">
      <c r="A147" s="31" t="s">
        <v>33</v>
      </c>
      <c r="B147" s="32">
        <f>B141+B146</f>
        <v>0</v>
      </c>
      <c r="C147" s="32">
        <f>C141+C146</f>
        <v>0</v>
      </c>
      <c r="D147" s="32">
        <f>D141+D146</f>
        <v>0</v>
      </c>
      <c r="E147" s="32"/>
      <c r="F147" s="36"/>
      <c r="H147" s="31" t="s">
        <v>33</v>
      </c>
      <c r="I147" s="32">
        <f>I141+I146</f>
        <v>0</v>
      </c>
      <c r="J147" s="32">
        <f>J141+J146</f>
        <v>0</v>
      </c>
      <c r="K147" s="32">
        <f>K141+K146</f>
        <v>0</v>
      </c>
      <c r="L147" s="32"/>
      <c r="M147" s="36"/>
    </row>
    <row r="148" spans="1:13">
      <c r="I148" s="35"/>
    </row>
    <row r="149" spans="1:13" s="16" customFormat="1" ht="288">
      <c r="A149" s="128" t="s">
        <v>177</v>
      </c>
      <c r="B149" s="129" t="s">
        <v>4</v>
      </c>
      <c r="C149" s="129" t="s">
        <v>5</v>
      </c>
      <c r="D149" s="129" t="s">
        <v>190</v>
      </c>
      <c r="E149" s="129" t="s">
        <v>6</v>
      </c>
      <c r="F149" s="130" t="s">
        <v>7</v>
      </c>
      <c r="H149" s="128" t="s">
        <v>177</v>
      </c>
      <c r="I149" s="129" t="s">
        <v>4</v>
      </c>
      <c r="J149" s="129" t="s">
        <v>5</v>
      </c>
      <c r="K149" s="129" t="s">
        <v>190</v>
      </c>
      <c r="L149" s="129" t="s">
        <v>6</v>
      </c>
      <c r="M149" s="130" t="s">
        <v>7</v>
      </c>
    </row>
    <row r="150" spans="1:13" s="16" customFormat="1" ht="16.5">
      <c r="A150" s="26" t="s">
        <v>28</v>
      </c>
      <c r="B150" s="18">
        <f>IF($H$16&lt;1,0,IF($H$19&gt;=1,C150,PMT($H$17/4,($H$18-$H$19)*4,-$H$16)))</f>
        <v>0</v>
      </c>
      <c r="C150" s="18">
        <f>$H$16*$H$17/4</f>
        <v>0</v>
      </c>
      <c r="D150" s="18">
        <f>+B150-C150</f>
        <v>0</v>
      </c>
      <c r="E150" s="18">
        <f>$H$16-D150</f>
        <v>0</v>
      </c>
      <c r="F150" s="21">
        <f>D150</f>
        <v>0</v>
      </c>
      <c r="H150" s="26" t="s">
        <v>28</v>
      </c>
      <c r="I150" s="18">
        <f>IF($H$23&lt;1,0,IF($H$26&gt;=1,J150,PMT($H$24/4,($H$25-$H$26)*4,-$H$23)))</f>
        <v>0</v>
      </c>
      <c r="J150" s="18">
        <f>$H$23*$H$24/4</f>
        <v>0</v>
      </c>
      <c r="K150" s="18">
        <f>+I150-J150</f>
        <v>0</v>
      </c>
      <c r="L150" s="18">
        <f>$H$23-K150</f>
        <v>0</v>
      </c>
      <c r="M150" s="21">
        <f>K150</f>
        <v>0</v>
      </c>
    </row>
    <row r="151" spans="1:13" s="27" customFormat="1" ht="29.25" customHeight="1">
      <c r="A151" s="26" t="s">
        <v>29</v>
      </c>
      <c r="B151" s="18">
        <f>IF($H$16&lt;1,0,IF($H$19&gt;=1,C151,PMT($H$17/4,($H$18-$H$19)*4,-$H$16)))</f>
        <v>0</v>
      </c>
      <c r="C151" s="18">
        <f>E150*$H$17/4</f>
        <v>0</v>
      </c>
      <c r="D151" s="18">
        <f>+B151-C151</f>
        <v>0</v>
      </c>
      <c r="E151" s="18">
        <f>E150-D151</f>
        <v>0</v>
      </c>
      <c r="F151" s="21">
        <f>F150+D151</f>
        <v>0</v>
      </c>
      <c r="H151" s="26" t="s">
        <v>29</v>
      </c>
      <c r="I151" s="18">
        <f>IF($H$23&lt;1,0,IF($H$26&gt;=1,J151,PMT($H$24/4,($H$25-$H$26)*4,-$H$23)))</f>
        <v>0</v>
      </c>
      <c r="J151" s="18">
        <f>L150*$H$24/4</f>
        <v>0</v>
      </c>
      <c r="K151" s="18">
        <f>+I151-J151</f>
        <v>0</v>
      </c>
      <c r="L151" s="18">
        <f>L150-K151</f>
        <v>0</v>
      </c>
      <c r="M151" s="21">
        <f>M150+K151</f>
        <v>0</v>
      </c>
    </row>
    <row r="152" spans="1:13" s="16" customFormat="1" ht="16.5">
      <c r="A152" s="26" t="s">
        <v>30</v>
      </c>
      <c r="B152" s="18">
        <f>IF($H$16&lt;1,0,IF($H$19&gt;=1,C152,PMT($H$17/4,($H$18-$H$19)*4,-$H$16)))</f>
        <v>0</v>
      </c>
      <c r="C152" s="18">
        <f>E151*$H$17/4</f>
        <v>0</v>
      </c>
      <c r="D152" s="18">
        <f>+B152-C152</f>
        <v>0</v>
      </c>
      <c r="E152" s="18">
        <f>E151-D152</f>
        <v>0</v>
      </c>
      <c r="F152" s="21">
        <f>F151+D152</f>
        <v>0</v>
      </c>
      <c r="H152" s="26" t="s">
        <v>30</v>
      </c>
      <c r="I152" s="18">
        <f>IF($H$23&lt;1,0,IF($H$26&gt;=1,J152,PMT($H$24/4,($H$25-$H$26)*4,-$H$23)))</f>
        <v>0</v>
      </c>
      <c r="J152" s="18">
        <f>L151*$H$24/4</f>
        <v>0</v>
      </c>
      <c r="K152" s="18">
        <f>+I152-J152</f>
        <v>0</v>
      </c>
      <c r="L152" s="18">
        <f>L151-K152</f>
        <v>0</v>
      </c>
      <c r="M152" s="21">
        <f>M151+K152</f>
        <v>0</v>
      </c>
    </row>
    <row r="153" spans="1:13" s="16" customFormat="1" ht="16.5">
      <c r="A153" s="26" t="s">
        <v>31</v>
      </c>
      <c r="B153" s="18">
        <f>IF($H$16&lt;1,0,IF($H$19&gt;=1,C153,PMT($H$17/4,($H$18-$H$19)*4,-$H$16)))</f>
        <v>0</v>
      </c>
      <c r="C153" s="18">
        <f>E152*$H$17/4</f>
        <v>0</v>
      </c>
      <c r="D153" s="18">
        <f>+B153-C153</f>
        <v>0</v>
      </c>
      <c r="E153" s="18">
        <f>E152-D153</f>
        <v>0</v>
      </c>
      <c r="F153" s="21">
        <f>F152+D153</f>
        <v>0</v>
      </c>
      <c r="H153" s="26" t="s">
        <v>31</v>
      </c>
      <c r="I153" s="18">
        <f>IF($H$23&lt;1,0,IF($H$26&gt;=1,J153,PMT($H$24/4,($H$25-$H$26)*4,-$H$23)))</f>
        <v>0</v>
      </c>
      <c r="J153" s="18">
        <f>L152*$H$24/4</f>
        <v>0</v>
      </c>
      <c r="K153" s="18">
        <f>+I153-J153</f>
        <v>0</v>
      </c>
      <c r="L153" s="18">
        <f>L152-K153</f>
        <v>0</v>
      </c>
      <c r="M153" s="21">
        <f>M152+K153</f>
        <v>0</v>
      </c>
    </row>
    <row r="154" spans="1:13" s="16" customFormat="1" ht="16.5">
      <c r="A154" s="37" t="s">
        <v>32</v>
      </c>
      <c r="B154" s="38">
        <f>SUM(B150:B153)</f>
        <v>0</v>
      </c>
      <c r="C154" s="38">
        <f>SUM(C150:C153)</f>
        <v>0</v>
      </c>
      <c r="D154" s="38">
        <f>SUM(D150:D153)</f>
        <v>0</v>
      </c>
      <c r="E154" s="38"/>
      <c r="F154" s="39"/>
      <c r="H154" s="37" t="s">
        <v>32</v>
      </c>
      <c r="I154" s="38">
        <f>SUM(I150:I153)</f>
        <v>0</v>
      </c>
      <c r="J154" s="38">
        <f>SUM(J150:J153)</f>
        <v>0</v>
      </c>
      <c r="K154" s="38">
        <f>SUM(K150:K153)</f>
        <v>0</v>
      </c>
      <c r="L154" s="38"/>
      <c r="M154" s="39"/>
    </row>
    <row r="157" spans="1:13" ht="23.25" customHeight="1">
      <c r="A157" s="128" t="s">
        <v>191</v>
      </c>
      <c r="B157" s="129"/>
      <c r="C157" s="129"/>
      <c r="D157" s="130"/>
    </row>
    <row r="158" spans="1:13" ht="36">
      <c r="A158" s="40" t="s">
        <v>192</v>
      </c>
      <c r="B158" s="40" t="s">
        <v>5</v>
      </c>
      <c r="C158" s="40" t="s">
        <v>190</v>
      </c>
      <c r="D158" s="40" t="s">
        <v>6</v>
      </c>
    </row>
    <row r="159" spans="1:13">
      <c r="A159" s="26" t="s">
        <v>8</v>
      </c>
      <c r="B159" s="41">
        <f t="shared" ref="B159:D162" si="1">C68+J68</f>
        <v>0</v>
      </c>
      <c r="C159" s="41">
        <f t="shared" si="1"/>
        <v>0</v>
      </c>
      <c r="D159" s="41">
        <f t="shared" si="1"/>
        <v>0</v>
      </c>
    </row>
    <row r="160" spans="1:13">
      <c r="A160" s="26" t="s">
        <v>9</v>
      </c>
      <c r="B160" s="41">
        <f t="shared" si="1"/>
        <v>0</v>
      </c>
      <c r="C160" s="41">
        <f t="shared" si="1"/>
        <v>0</v>
      </c>
      <c r="D160" s="41">
        <f t="shared" si="1"/>
        <v>0</v>
      </c>
    </row>
    <row r="161" spans="1:4">
      <c r="A161" s="26" t="s">
        <v>10</v>
      </c>
      <c r="B161" s="41">
        <f t="shared" si="1"/>
        <v>0</v>
      </c>
      <c r="C161" s="41">
        <f t="shared" si="1"/>
        <v>0</v>
      </c>
      <c r="D161" s="41">
        <f t="shared" si="1"/>
        <v>0</v>
      </c>
    </row>
    <row r="162" spans="1:4">
      <c r="A162" s="26" t="s">
        <v>11</v>
      </c>
      <c r="B162" s="41">
        <f t="shared" si="1"/>
        <v>0</v>
      </c>
      <c r="C162" s="41">
        <f t="shared" si="1"/>
        <v>0</v>
      </c>
      <c r="D162" s="41">
        <f t="shared" si="1"/>
        <v>0</v>
      </c>
    </row>
    <row r="163" spans="1:4">
      <c r="A163" s="37" t="s">
        <v>12</v>
      </c>
      <c r="B163" s="42">
        <f>SUM(B159:B162)</f>
        <v>0</v>
      </c>
      <c r="C163" s="42">
        <f>SUM(C159:C162)</f>
        <v>0</v>
      </c>
      <c r="D163" s="42"/>
    </row>
    <row r="164" spans="1:4">
      <c r="A164" s="26" t="s">
        <v>13</v>
      </c>
      <c r="B164" s="41">
        <f t="shared" ref="B164:D167" si="2">C73+C96+J73+J96</f>
        <v>0</v>
      </c>
      <c r="C164" s="41">
        <f t="shared" si="2"/>
        <v>0</v>
      </c>
      <c r="D164" s="41">
        <f t="shared" si="2"/>
        <v>0</v>
      </c>
    </row>
    <row r="165" spans="1:4">
      <c r="A165" s="26" t="s">
        <v>14</v>
      </c>
      <c r="B165" s="41">
        <f t="shared" si="2"/>
        <v>0</v>
      </c>
      <c r="C165" s="41">
        <f t="shared" si="2"/>
        <v>0</v>
      </c>
      <c r="D165" s="41">
        <f t="shared" si="2"/>
        <v>0</v>
      </c>
    </row>
    <row r="166" spans="1:4">
      <c r="A166" s="26" t="s">
        <v>15</v>
      </c>
      <c r="B166" s="41">
        <f t="shared" si="2"/>
        <v>0</v>
      </c>
      <c r="C166" s="41">
        <f t="shared" si="2"/>
        <v>0</v>
      </c>
      <c r="D166" s="41">
        <f t="shared" si="2"/>
        <v>0</v>
      </c>
    </row>
    <row r="167" spans="1:4">
      <c r="A167" s="26" t="s">
        <v>16</v>
      </c>
      <c r="B167" s="41">
        <f t="shared" si="2"/>
        <v>0</v>
      </c>
      <c r="C167" s="41">
        <f t="shared" si="2"/>
        <v>0</v>
      </c>
      <c r="D167" s="41">
        <f t="shared" si="2"/>
        <v>0</v>
      </c>
    </row>
    <row r="168" spans="1:4">
      <c r="A168" s="37" t="s">
        <v>17</v>
      </c>
      <c r="B168" s="42">
        <f>SUM(B164:B167)</f>
        <v>0</v>
      </c>
      <c r="C168" s="42">
        <f>SUM(C164:C167)</f>
        <v>0</v>
      </c>
      <c r="D168" s="42"/>
    </row>
    <row r="169" spans="1:4">
      <c r="A169" s="26" t="s">
        <v>18</v>
      </c>
      <c r="B169" s="41">
        <f t="shared" ref="B169:D172" si="3">C78+C101+C119+J78+J101+J119</f>
        <v>0</v>
      </c>
      <c r="C169" s="41">
        <f t="shared" si="3"/>
        <v>0</v>
      </c>
      <c r="D169" s="41">
        <f t="shared" si="3"/>
        <v>0</v>
      </c>
    </row>
    <row r="170" spans="1:4">
      <c r="A170" s="26" t="s">
        <v>19</v>
      </c>
      <c r="B170" s="41">
        <f t="shared" si="3"/>
        <v>0</v>
      </c>
      <c r="C170" s="41">
        <f t="shared" si="3"/>
        <v>0</v>
      </c>
      <c r="D170" s="41">
        <f t="shared" si="3"/>
        <v>0</v>
      </c>
    </row>
    <row r="171" spans="1:4">
      <c r="A171" s="26" t="s">
        <v>20</v>
      </c>
      <c r="B171" s="41">
        <f t="shared" si="3"/>
        <v>0</v>
      </c>
      <c r="C171" s="41">
        <f t="shared" si="3"/>
        <v>0</v>
      </c>
      <c r="D171" s="41">
        <f t="shared" si="3"/>
        <v>0</v>
      </c>
    </row>
    <row r="172" spans="1:4">
      <c r="A172" s="26" t="s">
        <v>21</v>
      </c>
      <c r="B172" s="41">
        <f t="shared" si="3"/>
        <v>0</v>
      </c>
      <c r="C172" s="41">
        <f t="shared" si="3"/>
        <v>0</v>
      </c>
      <c r="D172" s="41">
        <f t="shared" si="3"/>
        <v>0</v>
      </c>
    </row>
    <row r="173" spans="1:4">
      <c r="A173" s="37" t="s">
        <v>22</v>
      </c>
      <c r="B173" s="42">
        <f>SUM(B169:B172)</f>
        <v>0</v>
      </c>
      <c r="C173" s="42">
        <f>SUM(C169:C172)</f>
        <v>0</v>
      </c>
      <c r="D173" s="42"/>
    </row>
    <row r="174" spans="1:4">
      <c r="A174" s="26" t="s">
        <v>23</v>
      </c>
      <c r="B174" s="41">
        <f t="shared" ref="B174:D177" si="4">C83+C106+C124+C137+J83+J106+J124+J137</f>
        <v>0</v>
      </c>
      <c r="C174" s="41">
        <f t="shared" si="4"/>
        <v>0</v>
      </c>
      <c r="D174" s="41">
        <f t="shared" si="4"/>
        <v>0</v>
      </c>
    </row>
    <row r="175" spans="1:4">
      <c r="A175" s="26" t="s">
        <v>24</v>
      </c>
      <c r="B175" s="41">
        <f t="shared" si="4"/>
        <v>0</v>
      </c>
      <c r="C175" s="41">
        <f t="shared" si="4"/>
        <v>0</v>
      </c>
      <c r="D175" s="41">
        <f t="shared" si="4"/>
        <v>0</v>
      </c>
    </row>
    <row r="176" spans="1:4">
      <c r="A176" s="26" t="s">
        <v>25</v>
      </c>
      <c r="B176" s="41">
        <f t="shared" si="4"/>
        <v>0</v>
      </c>
      <c r="C176" s="41">
        <f t="shared" si="4"/>
        <v>0</v>
      </c>
      <c r="D176" s="41">
        <f t="shared" si="4"/>
        <v>0</v>
      </c>
    </row>
    <row r="177" spans="1:4">
      <c r="A177" s="26" t="s">
        <v>26</v>
      </c>
      <c r="B177" s="41">
        <f t="shared" si="4"/>
        <v>0</v>
      </c>
      <c r="C177" s="41">
        <f t="shared" si="4"/>
        <v>0</v>
      </c>
      <c r="D177" s="41">
        <f t="shared" si="4"/>
        <v>0</v>
      </c>
    </row>
    <row r="178" spans="1:4">
      <c r="A178" s="37" t="s">
        <v>27</v>
      </c>
      <c r="B178" s="42">
        <f>SUM(B174:B177)</f>
        <v>0</v>
      </c>
      <c r="C178" s="42">
        <f>SUM(C174:C177)</f>
        <v>0</v>
      </c>
      <c r="D178" s="42"/>
    </row>
    <row r="179" spans="1:4">
      <c r="A179" s="26" t="s">
        <v>28</v>
      </c>
      <c r="B179" s="41">
        <f t="shared" ref="B179:D182" si="5">C88+C111+C129+C142+C150+J88+J111+J129+J142+J150</f>
        <v>0</v>
      </c>
      <c r="C179" s="41">
        <f t="shared" si="5"/>
        <v>0</v>
      </c>
      <c r="D179" s="41">
        <f t="shared" si="5"/>
        <v>0</v>
      </c>
    </row>
    <row r="180" spans="1:4">
      <c r="A180" s="26" t="s">
        <v>29</v>
      </c>
      <c r="B180" s="41">
        <f t="shared" si="5"/>
        <v>0</v>
      </c>
      <c r="C180" s="41">
        <f t="shared" si="5"/>
        <v>0</v>
      </c>
      <c r="D180" s="41">
        <f t="shared" si="5"/>
        <v>0</v>
      </c>
    </row>
    <row r="181" spans="1:4">
      <c r="A181" s="26" t="s">
        <v>30</v>
      </c>
      <c r="B181" s="41">
        <f t="shared" si="5"/>
        <v>0</v>
      </c>
      <c r="C181" s="41">
        <f t="shared" si="5"/>
        <v>0</v>
      </c>
      <c r="D181" s="41">
        <f t="shared" si="5"/>
        <v>0</v>
      </c>
    </row>
    <row r="182" spans="1:4">
      <c r="A182" s="26" t="s">
        <v>31</v>
      </c>
      <c r="B182" s="41">
        <f t="shared" si="5"/>
        <v>0</v>
      </c>
      <c r="C182" s="41">
        <f t="shared" si="5"/>
        <v>0</v>
      </c>
      <c r="D182" s="41">
        <f t="shared" si="5"/>
        <v>0</v>
      </c>
    </row>
    <row r="183" spans="1:4">
      <c r="A183" s="37" t="s">
        <v>32</v>
      </c>
      <c r="B183" s="42">
        <f>SUM(B179:B182)</f>
        <v>0</v>
      </c>
      <c r="C183" s="42">
        <f>SUM(C179:C182)</f>
        <v>0</v>
      </c>
      <c r="D183" s="42"/>
    </row>
  </sheetData>
  <sheetProtection password="A6E9" sheet="1" formatColumns="0"/>
  <phoneticPr fontId="0" type="noConversion"/>
  <printOptions horizontalCentered="1" gridLinesSet="0"/>
  <pageMargins left="0.78740157480314965" right="0.78740157480314965" top="1.1023622047244095" bottom="0.9" header="0.59055118110236227" footer="0.59055118110236227"/>
  <pageSetup paperSize="9" orientation="landscape" horizontalDpi="240" verticalDpi="4294967292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Button 1">
              <controlPr defaultSize="0" print="0" autoFill="0" autoPict="0" macro="[0]!Inicio">
                <anchor moveWithCells="1" sizeWithCells="1">
                  <from>
                    <xdr:col>0</xdr:col>
                    <xdr:colOff>285750</xdr:colOff>
                    <xdr:row>0</xdr:row>
                    <xdr:rowOff>85725</xdr:rowOff>
                  </from>
                  <to>
                    <xdr:col>0</xdr:col>
                    <xdr:colOff>1476375</xdr:colOff>
                    <xdr:row>1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5">
    <pageSetUpPr autoPageBreaks="0"/>
  </sheetPr>
  <dimension ref="A1:T65"/>
  <sheetViews>
    <sheetView showGridLines="0" showZeros="0" zoomScaleNormal="100" zoomScaleSheetLayoutView="100" workbookViewId="0">
      <pane xSplit="1" ySplit="4" topLeftCell="B5" activePane="bottomRight" state="frozen"/>
      <selection activeCell="A28" sqref="A28:W29"/>
      <selection pane="topRight" activeCell="A28" sqref="A28:W29"/>
      <selection pane="bottomLeft" activeCell="A28" sqref="A28:W29"/>
      <selection pane="bottomRight" activeCell="C5" sqref="C5"/>
    </sheetView>
  </sheetViews>
  <sheetFormatPr baseColWidth="10" defaultColWidth="0" defaultRowHeight="15"/>
  <cols>
    <col min="1" max="1" width="20.875" style="4" customWidth="1"/>
    <col min="2" max="2" width="20.125" style="4" customWidth="1"/>
    <col min="3" max="4" width="10.625" style="6" customWidth="1"/>
    <col min="5" max="6" width="10.625" style="5" customWidth="1"/>
    <col min="7" max="8" width="10.625" style="4" customWidth="1"/>
    <col min="9" max="10" width="10.625" style="5" customWidth="1"/>
    <col min="11" max="12" width="10.625" style="4" customWidth="1"/>
    <col min="13" max="14" width="10.625" style="5" customWidth="1"/>
    <col min="15" max="16" width="10.625" style="4" customWidth="1"/>
    <col min="17" max="18" width="10.625" style="5" customWidth="1"/>
    <col min="19" max="20" width="10.625" style="4" customWidth="1"/>
    <col min="21" max="21" width="11.25" style="4" customWidth="1"/>
    <col min="22" max="16384" width="0" style="4" hidden="1"/>
  </cols>
  <sheetData>
    <row r="1" spans="1:20" ht="42" customHeight="1" thickBot="1"/>
    <row r="2" spans="1:20" s="1" customFormat="1" ht="39" customHeight="1" thickBot="1">
      <c r="A2" s="995" t="s">
        <v>34</v>
      </c>
      <c r="B2" s="996"/>
      <c r="C2" s="996"/>
      <c r="D2" s="996"/>
      <c r="E2" s="996"/>
      <c r="F2" s="996"/>
      <c r="G2" s="996"/>
      <c r="H2" s="996"/>
      <c r="I2" s="996"/>
      <c r="J2" s="996"/>
      <c r="K2" s="996"/>
      <c r="L2" s="996"/>
      <c r="M2" s="996"/>
      <c r="N2" s="996"/>
      <c r="O2" s="996"/>
      <c r="P2" s="996"/>
      <c r="Q2" s="996"/>
      <c r="R2" s="996"/>
      <c r="S2" s="996"/>
      <c r="T2" s="997"/>
    </row>
    <row r="3" spans="1:20" s="132" customFormat="1" ht="39" customHeight="1">
      <c r="A3" s="131" t="s">
        <v>277</v>
      </c>
      <c r="B3" s="615" t="s">
        <v>231</v>
      </c>
      <c r="C3" s="998" t="s">
        <v>60</v>
      </c>
      <c r="D3" s="999"/>
      <c r="E3" s="998" t="s">
        <v>61</v>
      </c>
      <c r="F3" s="1000"/>
      <c r="G3" s="1000"/>
      <c r="H3" s="999"/>
      <c r="I3" s="998" t="s">
        <v>62</v>
      </c>
      <c r="J3" s="1000"/>
      <c r="K3" s="1000"/>
      <c r="L3" s="999"/>
      <c r="M3" s="998" t="s">
        <v>176</v>
      </c>
      <c r="N3" s="1000"/>
      <c r="O3" s="1000"/>
      <c r="P3" s="999"/>
      <c r="Q3" s="998" t="s">
        <v>177</v>
      </c>
      <c r="R3" s="1000"/>
      <c r="S3" s="1000"/>
      <c r="T3" s="999"/>
    </row>
    <row r="4" spans="1:20" s="621" customFormat="1" ht="33" customHeight="1" thickBot="1">
      <c r="A4" s="616"/>
      <c r="B4" s="617" t="s">
        <v>307</v>
      </c>
      <c r="C4" s="618" t="s">
        <v>194</v>
      </c>
      <c r="D4" s="619" t="s">
        <v>193</v>
      </c>
      <c r="E4" s="618" t="s">
        <v>196</v>
      </c>
      <c r="F4" s="620" t="s">
        <v>194</v>
      </c>
      <c r="G4" s="620" t="s">
        <v>195</v>
      </c>
      <c r="H4" s="619" t="s">
        <v>193</v>
      </c>
      <c r="I4" s="618" t="s">
        <v>196</v>
      </c>
      <c r="J4" s="620" t="s">
        <v>194</v>
      </c>
      <c r="K4" s="620" t="s">
        <v>195</v>
      </c>
      <c r="L4" s="619" t="s">
        <v>193</v>
      </c>
      <c r="M4" s="618" t="s">
        <v>196</v>
      </c>
      <c r="N4" s="620" t="s">
        <v>194</v>
      </c>
      <c r="O4" s="620" t="s">
        <v>195</v>
      </c>
      <c r="P4" s="619" t="s">
        <v>193</v>
      </c>
      <c r="Q4" s="618" t="s">
        <v>196</v>
      </c>
      <c r="R4" s="620" t="s">
        <v>194</v>
      </c>
      <c r="S4" s="620" t="s">
        <v>195</v>
      </c>
      <c r="T4" s="619" t="s">
        <v>193</v>
      </c>
    </row>
    <row r="5" spans="1:20" ht="20.25" customHeight="1">
      <c r="A5" s="538">
        <v>1</v>
      </c>
      <c r="B5" s="340"/>
      <c r="C5" s="341"/>
      <c r="D5" s="740"/>
      <c r="E5" s="743"/>
      <c r="F5" s="133">
        <f>C5*(1+E5)</f>
        <v>0</v>
      </c>
      <c r="G5" s="344"/>
      <c r="H5" s="737">
        <f>D5*(1+G5)</f>
        <v>0</v>
      </c>
      <c r="I5" s="746">
        <f>E5</f>
        <v>0</v>
      </c>
      <c r="J5" s="133">
        <f>F5*(1+I5)</f>
        <v>0</v>
      </c>
      <c r="K5" s="346">
        <f>G5</f>
        <v>0</v>
      </c>
      <c r="L5" s="737">
        <f>H5*(1+K5)</f>
        <v>0</v>
      </c>
      <c r="M5" s="746">
        <f>I5</f>
        <v>0</v>
      </c>
      <c r="N5" s="133">
        <f>J5*(1+M5)</f>
        <v>0</v>
      </c>
      <c r="O5" s="346">
        <f>K5</f>
        <v>0</v>
      </c>
      <c r="P5" s="737">
        <f>L5*(1+O5)</f>
        <v>0</v>
      </c>
      <c r="Q5" s="746">
        <f>M5</f>
        <v>0</v>
      </c>
      <c r="R5" s="133">
        <f>N5*(1+Q5)</f>
        <v>0</v>
      </c>
      <c r="S5" s="346">
        <f>O5</f>
        <v>0</v>
      </c>
      <c r="T5" s="737">
        <f>P5*(1+S5)</f>
        <v>0</v>
      </c>
    </row>
    <row r="6" spans="1:20" ht="20.25" customHeight="1" thickBot="1">
      <c r="A6" s="135"/>
      <c r="B6" s="134" t="s">
        <v>197</v>
      </c>
      <c r="C6" s="343">
        <f>Inicio!$D$25</f>
        <v>0.21</v>
      </c>
      <c r="D6" s="741">
        <f>D5*(1+$C$6)</f>
        <v>0</v>
      </c>
      <c r="E6" s="744"/>
      <c r="F6" s="137"/>
      <c r="G6" s="138"/>
      <c r="H6" s="738">
        <f>H5*(1+$C$6)</f>
        <v>0</v>
      </c>
      <c r="I6" s="744"/>
      <c r="J6" s="137"/>
      <c r="K6" s="137"/>
      <c r="L6" s="738">
        <f>L5*(1+$C$6)</f>
        <v>0</v>
      </c>
      <c r="M6" s="744"/>
      <c r="N6" s="137"/>
      <c r="O6" s="747"/>
      <c r="P6" s="738">
        <f>P5*(1+$C$6)</f>
        <v>0</v>
      </c>
      <c r="Q6" s="744"/>
      <c r="R6" s="137"/>
      <c r="S6" s="137"/>
      <c r="T6" s="738">
        <f>T5*(1+$C$6)</f>
        <v>0</v>
      </c>
    </row>
    <row r="7" spans="1:20" ht="20.25" customHeight="1">
      <c r="A7" s="538">
        <v>1</v>
      </c>
      <c r="B7" s="340"/>
      <c r="C7" s="341"/>
      <c r="D7" s="740"/>
      <c r="E7" s="743"/>
      <c r="F7" s="133">
        <f>C7*(1+E7)</f>
        <v>0</v>
      </c>
      <c r="G7" s="344"/>
      <c r="H7" s="737">
        <f>D7*(1+G7)</f>
        <v>0</v>
      </c>
      <c r="I7" s="746">
        <f>E7</f>
        <v>0</v>
      </c>
      <c r="J7" s="133">
        <f>F7*(1+I7)</f>
        <v>0</v>
      </c>
      <c r="K7" s="346">
        <f>G7</f>
        <v>0</v>
      </c>
      <c r="L7" s="737">
        <f>H7*(1+K7)</f>
        <v>0</v>
      </c>
      <c r="M7" s="746">
        <f>I7</f>
        <v>0</v>
      </c>
      <c r="N7" s="133">
        <f>J7*(1+M7)</f>
        <v>0</v>
      </c>
      <c r="O7" s="346">
        <f>K7</f>
        <v>0</v>
      </c>
      <c r="P7" s="737">
        <f>L7*(1+O7)</f>
        <v>0</v>
      </c>
      <c r="Q7" s="746">
        <f>M7</f>
        <v>0</v>
      </c>
      <c r="R7" s="133">
        <f>N7*(1+Q7)</f>
        <v>0</v>
      </c>
      <c r="S7" s="346">
        <f>O7</f>
        <v>0</v>
      </c>
      <c r="T7" s="737">
        <f>P7*(1+S7)</f>
        <v>0</v>
      </c>
    </row>
    <row r="8" spans="1:20" ht="20.25" customHeight="1" thickBot="1">
      <c r="A8" s="135"/>
      <c r="B8" s="134" t="s">
        <v>197</v>
      </c>
      <c r="C8" s="343">
        <f>Inicio!$D$25</f>
        <v>0.21</v>
      </c>
      <c r="D8" s="741">
        <f>D7*(1+$C$8)</f>
        <v>0</v>
      </c>
      <c r="E8" s="744"/>
      <c r="F8" s="137"/>
      <c r="G8" s="138"/>
      <c r="H8" s="738">
        <f>H7*(1+$C$8)</f>
        <v>0</v>
      </c>
      <c r="I8" s="744"/>
      <c r="J8" s="137"/>
      <c r="K8" s="137"/>
      <c r="L8" s="738">
        <f>L7*(1+$C$8)</f>
        <v>0</v>
      </c>
      <c r="M8" s="744"/>
      <c r="N8" s="137"/>
      <c r="O8" s="747"/>
      <c r="P8" s="738">
        <f>P7*(1+$C$8)</f>
        <v>0</v>
      </c>
      <c r="Q8" s="744"/>
      <c r="R8" s="137"/>
      <c r="S8" s="137"/>
      <c r="T8" s="738">
        <f>T7*(1+$C$8)</f>
        <v>0</v>
      </c>
    </row>
    <row r="9" spans="1:20" ht="20.25" customHeight="1">
      <c r="A9" s="538">
        <v>1</v>
      </c>
      <c r="B9" s="340"/>
      <c r="C9" s="341"/>
      <c r="D9" s="740"/>
      <c r="E9" s="743"/>
      <c r="F9" s="133">
        <f>C9*(1+E9)</f>
        <v>0</v>
      </c>
      <c r="G9" s="344"/>
      <c r="H9" s="737">
        <f>D9*(1+G9)</f>
        <v>0</v>
      </c>
      <c r="I9" s="746">
        <f>E9</f>
        <v>0</v>
      </c>
      <c r="J9" s="133">
        <f>F9*(1+I9)</f>
        <v>0</v>
      </c>
      <c r="K9" s="346">
        <f>G9</f>
        <v>0</v>
      </c>
      <c r="L9" s="737">
        <f>H9*(1+K9)</f>
        <v>0</v>
      </c>
      <c r="M9" s="746">
        <f>I9</f>
        <v>0</v>
      </c>
      <c r="N9" s="133">
        <f>J9*(1+M9)</f>
        <v>0</v>
      </c>
      <c r="O9" s="346">
        <f>K9</f>
        <v>0</v>
      </c>
      <c r="P9" s="737">
        <f>L9*(1+O9)</f>
        <v>0</v>
      </c>
      <c r="Q9" s="746">
        <f>M9</f>
        <v>0</v>
      </c>
      <c r="R9" s="133">
        <f>N9*(1+Q9)</f>
        <v>0</v>
      </c>
      <c r="S9" s="346">
        <f>O9</f>
        <v>0</v>
      </c>
      <c r="T9" s="737">
        <f>P9*(1+S9)</f>
        <v>0</v>
      </c>
    </row>
    <row r="10" spans="1:20" ht="20.25" customHeight="1" thickBot="1">
      <c r="A10" s="135"/>
      <c r="B10" s="134" t="s">
        <v>197</v>
      </c>
      <c r="C10" s="343">
        <f>Inicio!$D$25</f>
        <v>0.21</v>
      </c>
      <c r="D10" s="741">
        <f>D9*(1+$C$10)</f>
        <v>0</v>
      </c>
      <c r="E10" s="744"/>
      <c r="F10" s="137"/>
      <c r="G10" s="137"/>
      <c r="H10" s="738">
        <f>H9*(1+$C$10)</f>
        <v>0</v>
      </c>
      <c r="I10" s="744"/>
      <c r="J10" s="137"/>
      <c r="K10" s="137"/>
      <c r="L10" s="738">
        <f>L9*(1+$C$10)</f>
        <v>0</v>
      </c>
      <c r="M10" s="744"/>
      <c r="N10" s="137"/>
      <c r="O10" s="747"/>
      <c r="P10" s="738">
        <f>P9*(1+$C$10)</f>
        <v>0</v>
      </c>
      <c r="Q10" s="744"/>
      <c r="R10" s="137"/>
      <c r="S10" s="137"/>
      <c r="T10" s="738">
        <f>T9*(1+$C$10)</f>
        <v>0</v>
      </c>
    </row>
    <row r="11" spans="1:20" ht="21" customHeight="1">
      <c r="A11" s="538">
        <v>1</v>
      </c>
      <c r="B11" s="340"/>
      <c r="C11" s="341"/>
      <c r="D11" s="740"/>
      <c r="E11" s="743"/>
      <c r="F11" s="133">
        <f>C11*(1+E11)</f>
        <v>0</v>
      </c>
      <c r="G11" s="344"/>
      <c r="H11" s="737">
        <f>D11*(1+G11)</f>
        <v>0</v>
      </c>
      <c r="I11" s="746">
        <f>E11</f>
        <v>0</v>
      </c>
      <c r="J11" s="133">
        <f>F11*(1+I11)</f>
        <v>0</v>
      </c>
      <c r="K11" s="346">
        <f>G11</f>
        <v>0</v>
      </c>
      <c r="L11" s="737">
        <f>H11*(1+K11)</f>
        <v>0</v>
      </c>
      <c r="M11" s="746">
        <f>I11</f>
        <v>0</v>
      </c>
      <c r="N11" s="133">
        <f>J11*(1+M11)</f>
        <v>0</v>
      </c>
      <c r="O11" s="346">
        <f>K11</f>
        <v>0</v>
      </c>
      <c r="P11" s="737">
        <f>L11*(1+O11)</f>
        <v>0</v>
      </c>
      <c r="Q11" s="746">
        <f>M11</f>
        <v>0</v>
      </c>
      <c r="R11" s="133">
        <f>N11*(1+Q11)</f>
        <v>0</v>
      </c>
      <c r="S11" s="346">
        <f>O11</f>
        <v>0</v>
      </c>
      <c r="T11" s="737">
        <f>P11*(1+S11)</f>
        <v>0</v>
      </c>
    </row>
    <row r="12" spans="1:20" ht="21" customHeight="1" thickBot="1">
      <c r="A12" s="135"/>
      <c r="B12" s="134" t="s">
        <v>197</v>
      </c>
      <c r="C12" s="343">
        <f>Inicio!$D$25</f>
        <v>0.21</v>
      </c>
      <c r="D12" s="741">
        <f>D11*(1+$C$12)</f>
        <v>0</v>
      </c>
      <c r="E12" s="744"/>
      <c r="F12" s="137"/>
      <c r="G12" s="137"/>
      <c r="H12" s="738">
        <f>H11*(1+$C$12)</f>
        <v>0</v>
      </c>
      <c r="I12" s="744"/>
      <c r="J12" s="137"/>
      <c r="K12" s="137"/>
      <c r="L12" s="738">
        <f>L11*(1+$C$12)</f>
        <v>0</v>
      </c>
      <c r="M12" s="744"/>
      <c r="N12" s="137"/>
      <c r="O12" s="747"/>
      <c r="P12" s="738">
        <f>P11*(1+$C$12)</f>
        <v>0</v>
      </c>
      <c r="Q12" s="744"/>
      <c r="R12" s="137"/>
      <c r="S12" s="137"/>
      <c r="T12" s="738">
        <f>T11*(1+$C$12)</f>
        <v>0</v>
      </c>
    </row>
    <row r="13" spans="1:20" ht="21" customHeight="1">
      <c r="A13" s="539">
        <v>1</v>
      </c>
      <c r="B13" s="340"/>
      <c r="C13" s="342"/>
      <c r="D13" s="742"/>
      <c r="E13" s="745"/>
      <c r="F13" s="139">
        <f>C13*(1+E13)</f>
        <v>0</v>
      </c>
      <c r="G13" s="345"/>
      <c r="H13" s="739">
        <f>D13*(1+G13)</f>
        <v>0</v>
      </c>
      <c r="I13" s="746">
        <f>E13</f>
        <v>0</v>
      </c>
      <c r="J13" s="133">
        <f>F13*(1+I13)</f>
        <v>0</v>
      </c>
      <c r="K13" s="346">
        <f>G13</f>
        <v>0</v>
      </c>
      <c r="L13" s="739">
        <f>H13*(1+K13)</f>
        <v>0</v>
      </c>
      <c r="M13" s="746">
        <f>I13</f>
        <v>0</v>
      </c>
      <c r="N13" s="133">
        <f>J13*(1+M13)</f>
        <v>0</v>
      </c>
      <c r="O13" s="346">
        <f>K13</f>
        <v>0</v>
      </c>
      <c r="P13" s="739">
        <f>L13*(1+O13)</f>
        <v>0</v>
      </c>
      <c r="Q13" s="746">
        <f>M13</f>
        <v>0</v>
      </c>
      <c r="R13" s="133">
        <f>N13*(1+Q13)</f>
        <v>0</v>
      </c>
      <c r="S13" s="346">
        <f>O13</f>
        <v>0</v>
      </c>
      <c r="T13" s="739">
        <f>P13*(1+S13)</f>
        <v>0</v>
      </c>
    </row>
    <row r="14" spans="1:20" ht="21" customHeight="1" thickBot="1">
      <c r="A14" s="140"/>
      <c r="B14" s="134" t="s">
        <v>197</v>
      </c>
      <c r="C14" s="343">
        <f>Inicio!$D$25</f>
        <v>0.21</v>
      </c>
      <c r="D14" s="741">
        <f>D13*(1+$C$14)</f>
        <v>0</v>
      </c>
      <c r="E14" s="136"/>
      <c r="F14" s="137"/>
      <c r="G14" s="137"/>
      <c r="H14" s="738">
        <f>H13*(1+$C$14)</f>
        <v>0</v>
      </c>
      <c r="I14" s="136"/>
      <c r="J14" s="137"/>
      <c r="K14" s="137"/>
      <c r="L14" s="738">
        <f>L13*(1+$C$14)</f>
        <v>0</v>
      </c>
      <c r="M14" s="136"/>
      <c r="N14" s="137"/>
      <c r="O14" s="137"/>
      <c r="P14" s="738">
        <f>P13*(1+$C$14)</f>
        <v>0</v>
      </c>
      <c r="Q14" s="136"/>
      <c r="R14" s="137"/>
      <c r="S14" s="137"/>
      <c r="T14" s="738">
        <f>T13*(1+$C$14)</f>
        <v>0</v>
      </c>
    </row>
    <row r="15" spans="1:20" ht="15.75" thickBot="1">
      <c r="A15" s="493"/>
      <c r="B15" s="493"/>
      <c r="C15" s="495"/>
      <c r="D15" s="494"/>
      <c r="E15" s="493"/>
      <c r="F15" s="493"/>
      <c r="G15" s="493"/>
      <c r="H15" s="494"/>
      <c r="I15" s="493"/>
      <c r="J15" s="493"/>
      <c r="K15" s="493"/>
      <c r="L15" s="492"/>
      <c r="O15" s="5"/>
      <c r="P15" s="492"/>
      <c r="S15" s="5"/>
      <c r="T15" s="492"/>
    </row>
    <row r="16" spans="1:20" s="2" customFormat="1" ht="39" customHeight="1" thickBot="1">
      <c r="A16" s="979" t="s">
        <v>198</v>
      </c>
      <c r="B16" s="980"/>
      <c r="C16" s="496" t="s">
        <v>60</v>
      </c>
      <c r="D16" s="60" t="s">
        <v>61</v>
      </c>
      <c r="E16" s="60" t="s">
        <v>62</v>
      </c>
      <c r="F16" s="60" t="s">
        <v>176</v>
      </c>
      <c r="G16" s="61" t="s">
        <v>177</v>
      </c>
      <c r="Q16" s="3"/>
      <c r="R16" s="3"/>
    </row>
    <row r="17" spans="1:18" ht="21" customHeight="1">
      <c r="A17" s="981">
        <f>B5</f>
        <v>0</v>
      </c>
      <c r="B17" s="982"/>
      <c r="C17" s="810">
        <f>IF(A5&lt;=1,C5*D5,0)</f>
        <v>0</v>
      </c>
      <c r="D17" s="811">
        <f>IF(A5&lt;=2,F5*H5,0)</f>
        <v>0</v>
      </c>
      <c r="E17" s="811">
        <f>IF(A5&lt;=3,J5*L5,0)</f>
        <v>0</v>
      </c>
      <c r="F17" s="811">
        <f>IF(A5&lt;=4,N5*P5,0)</f>
        <v>0</v>
      </c>
      <c r="G17" s="812">
        <f>R5*T5</f>
        <v>0</v>
      </c>
      <c r="J17" s="4"/>
      <c r="M17" s="4"/>
      <c r="N17" s="4"/>
    </row>
    <row r="18" spans="1:18" ht="21" customHeight="1">
      <c r="A18" s="983">
        <f>B7</f>
        <v>0</v>
      </c>
      <c r="B18" s="984"/>
      <c r="C18" s="813">
        <f>IF(A7&lt;=1,C7*D7,0)</f>
        <v>0</v>
      </c>
      <c r="D18" s="814">
        <f>IF(A7&lt;=2,F7*H7,0)</f>
        <v>0</v>
      </c>
      <c r="E18" s="814">
        <f>IF(A7&lt;=3,J7*L7,0)</f>
        <v>0</v>
      </c>
      <c r="F18" s="814">
        <f>IF(A7&lt;=4,N7*P7,0)</f>
        <v>0</v>
      </c>
      <c r="G18" s="815">
        <f>R7*T7</f>
        <v>0</v>
      </c>
      <c r="J18" s="4"/>
      <c r="M18" s="4"/>
      <c r="N18" s="4"/>
    </row>
    <row r="19" spans="1:18" ht="21" customHeight="1">
      <c r="A19" s="983">
        <f>B9</f>
        <v>0</v>
      </c>
      <c r="B19" s="984"/>
      <c r="C19" s="813">
        <f>IF(A9&lt;=1,C9*D9,0)</f>
        <v>0</v>
      </c>
      <c r="D19" s="814">
        <f>IF(A9&lt;=2,F9*H9,0)</f>
        <v>0</v>
      </c>
      <c r="E19" s="814">
        <f>IF(A9&lt;=3,J9*L9,0)</f>
        <v>0</v>
      </c>
      <c r="F19" s="814">
        <f>IF(A9&lt;=4,N9*P9,0)</f>
        <v>0</v>
      </c>
      <c r="G19" s="815">
        <f>R9*T9</f>
        <v>0</v>
      </c>
      <c r="J19" s="4"/>
      <c r="M19" s="4"/>
      <c r="N19" s="4"/>
    </row>
    <row r="20" spans="1:18" ht="21" customHeight="1">
      <c r="A20" s="983">
        <f>B11</f>
        <v>0</v>
      </c>
      <c r="B20" s="984"/>
      <c r="C20" s="813">
        <f>IF(A11&lt;=1,C11*D11,0)</f>
        <v>0</v>
      </c>
      <c r="D20" s="814">
        <f>IF(A11&lt;=2,F11*H11,0)</f>
        <v>0</v>
      </c>
      <c r="E20" s="814">
        <f>IF(A11&lt;=3,J11*L11,0)</f>
        <v>0</v>
      </c>
      <c r="F20" s="814">
        <f>IF(A11&lt;=4,N11*P11,0)</f>
        <v>0</v>
      </c>
      <c r="G20" s="815">
        <f>R11*T11</f>
        <v>0</v>
      </c>
      <c r="J20" s="4"/>
      <c r="M20" s="4"/>
      <c r="N20" s="4"/>
    </row>
    <row r="21" spans="1:18" ht="21" customHeight="1" thickBot="1">
      <c r="A21" s="987">
        <f>B13</f>
        <v>0</v>
      </c>
      <c r="B21" s="988"/>
      <c r="C21" s="816">
        <f>IF(A13&lt;=1,C13*D13,0)</f>
        <v>0</v>
      </c>
      <c r="D21" s="817">
        <f>IF(A13&lt;=2,F13*H13,0)</f>
        <v>0</v>
      </c>
      <c r="E21" s="817">
        <f>IF(A13&lt;=3,J13*L13,0)</f>
        <v>0</v>
      </c>
      <c r="F21" s="817">
        <f>IF(A13&lt;=4,N13*P13,0)</f>
        <v>0</v>
      </c>
      <c r="G21" s="818">
        <f>R13*T13</f>
        <v>0</v>
      </c>
      <c r="J21" s="4"/>
      <c r="M21" s="4"/>
      <c r="N21" s="4"/>
    </row>
    <row r="22" spans="1:18" s="2" customFormat="1" ht="33" customHeight="1" thickBot="1">
      <c r="A22" s="989" t="s">
        <v>200</v>
      </c>
      <c r="B22" s="990"/>
      <c r="C22" s="819">
        <f>SUM(C17:C21)</f>
        <v>0</v>
      </c>
      <c r="D22" s="820">
        <f>SUM(D17:D21)</f>
        <v>0</v>
      </c>
      <c r="E22" s="820">
        <f>SUM(E17:E21)</f>
        <v>0</v>
      </c>
      <c r="F22" s="820">
        <f>SUM(F17:F21)</f>
        <v>0</v>
      </c>
      <c r="G22" s="821">
        <f>SUM(G17:G21)</f>
        <v>0</v>
      </c>
      <c r="Q22" s="3"/>
      <c r="R22" s="3"/>
    </row>
    <row r="23" spans="1:18" s="2" customFormat="1" ht="17.25" thickBot="1">
      <c r="A23" s="141"/>
      <c r="J23" s="3"/>
      <c r="M23" s="3"/>
      <c r="N23" s="3"/>
      <c r="Q23" s="3"/>
      <c r="R23" s="3"/>
    </row>
    <row r="24" spans="1:18" s="2" customFormat="1" ht="39" customHeight="1" thickBot="1">
      <c r="A24" s="991" t="s">
        <v>199</v>
      </c>
      <c r="B24" s="992"/>
      <c r="C24" s="60" t="s">
        <v>60</v>
      </c>
      <c r="D24" s="60" t="s">
        <v>61</v>
      </c>
      <c r="E24" s="60" t="s">
        <v>62</v>
      </c>
      <c r="F24" s="60" t="s">
        <v>176</v>
      </c>
      <c r="G24" s="61" t="s">
        <v>177</v>
      </c>
      <c r="J24" s="3"/>
      <c r="M24" s="3"/>
      <c r="N24" s="3"/>
      <c r="Q24" s="3"/>
      <c r="R24" s="3"/>
    </row>
    <row r="25" spans="1:18" ht="21" customHeight="1">
      <c r="A25" s="993">
        <f>A17</f>
        <v>0</v>
      </c>
      <c r="B25" s="994"/>
      <c r="C25" s="822">
        <f>C17*(1+$C$6)</f>
        <v>0</v>
      </c>
      <c r="D25" s="822">
        <f>D17*(1+$C$6)</f>
        <v>0</v>
      </c>
      <c r="E25" s="822">
        <f>E17*(1+$C$6)</f>
        <v>0</v>
      </c>
      <c r="F25" s="822">
        <f>F17*(1+$C$6)</f>
        <v>0</v>
      </c>
      <c r="G25" s="823">
        <f>G17*(1+$C$6)</f>
        <v>0</v>
      </c>
    </row>
    <row r="26" spans="1:18" ht="21" customHeight="1">
      <c r="A26" s="983">
        <f>A18</f>
        <v>0</v>
      </c>
      <c r="B26" s="984"/>
      <c r="C26" s="814">
        <f>C18*(1+$C$8)</f>
        <v>0</v>
      </c>
      <c r="D26" s="814">
        <f>D18*(1+$C$8)</f>
        <v>0</v>
      </c>
      <c r="E26" s="814">
        <f>E18*(1+$C$8)</f>
        <v>0</v>
      </c>
      <c r="F26" s="814">
        <f>F18*(1+$C$8)</f>
        <v>0</v>
      </c>
      <c r="G26" s="815">
        <f>G18*(1+$C$8)</f>
        <v>0</v>
      </c>
    </row>
    <row r="27" spans="1:18" ht="21" customHeight="1">
      <c r="A27" s="983">
        <f>A19</f>
        <v>0</v>
      </c>
      <c r="B27" s="984"/>
      <c r="C27" s="814">
        <f>C19*(1+$C$10)</f>
        <v>0</v>
      </c>
      <c r="D27" s="814">
        <f>D19*(1+$C$10)</f>
        <v>0</v>
      </c>
      <c r="E27" s="814">
        <f>E19*(1+$C$10)</f>
        <v>0</v>
      </c>
      <c r="F27" s="814">
        <f>F19*(1+$C$10)</f>
        <v>0</v>
      </c>
      <c r="G27" s="815">
        <f>G19*(1+$C$10)</f>
        <v>0</v>
      </c>
    </row>
    <row r="28" spans="1:18" ht="21" customHeight="1">
      <c r="A28" s="983">
        <f>A20</f>
        <v>0</v>
      </c>
      <c r="B28" s="984"/>
      <c r="C28" s="814">
        <f>C20*(1+$C$12)</f>
        <v>0</v>
      </c>
      <c r="D28" s="814">
        <f>D20*(1+$C$12)</f>
        <v>0</v>
      </c>
      <c r="E28" s="814">
        <f>E20*(1+$C$12)</f>
        <v>0</v>
      </c>
      <c r="F28" s="814">
        <f>F20*(1+$C$12)</f>
        <v>0</v>
      </c>
      <c r="G28" s="815">
        <f>G20*(1+$C$12)</f>
        <v>0</v>
      </c>
    </row>
    <row r="29" spans="1:18" ht="21" customHeight="1" thickBot="1">
      <c r="A29" s="985">
        <f>A21</f>
        <v>0</v>
      </c>
      <c r="B29" s="986"/>
      <c r="C29" s="824">
        <f>C21*(1+$C$14)</f>
        <v>0</v>
      </c>
      <c r="D29" s="824">
        <f>D21*(1+$C$14)</f>
        <v>0</v>
      </c>
      <c r="E29" s="824">
        <f>E21*(1+$C$14)</f>
        <v>0</v>
      </c>
      <c r="F29" s="824">
        <f>F21*(1+$C$14)</f>
        <v>0</v>
      </c>
      <c r="G29" s="825">
        <f>G21*(1+$C$14)</f>
        <v>0</v>
      </c>
    </row>
    <row r="30" spans="1:18" ht="33" customHeight="1" thickBot="1">
      <c r="A30" s="977" t="s">
        <v>200</v>
      </c>
      <c r="B30" s="978"/>
      <c r="C30" s="820">
        <f>SUM(C25:C29)</f>
        <v>0</v>
      </c>
      <c r="D30" s="820">
        <f>SUM(D25:D29)</f>
        <v>0</v>
      </c>
      <c r="E30" s="820">
        <f>SUM(E25:E29)</f>
        <v>0</v>
      </c>
      <c r="F30" s="820">
        <f>SUM(F25:F29)</f>
        <v>0</v>
      </c>
      <c r="G30" s="821">
        <f>SUM(G25:G29)</f>
        <v>0</v>
      </c>
    </row>
    <row r="59" spans="1:6" ht="28.5" hidden="1" customHeight="1" thickBot="1">
      <c r="A59" s="92" t="s">
        <v>284</v>
      </c>
      <c r="B59" s="93" t="s">
        <v>60</v>
      </c>
      <c r="C59" s="93" t="s">
        <v>61</v>
      </c>
      <c r="D59" s="93" t="s">
        <v>62</v>
      </c>
      <c r="E59" s="93" t="s">
        <v>176</v>
      </c>
      <c r="F59" s="94" t="s">
        <v>177</v>
      </c>
    </row>
    <row r="60" spans="1:6" hidden="1">
      <c r="A60" s="89">
        <f>A17</f>
        <v>0</v>
      </c>
      <c r="B60" s="90">
        <f t="shared" ref="B60:F64" si="0">C25-C17</f>
        <v>0</v>
      </c>
      <c r="C60" s="90">
        <f t="shared" si="0"/>
        <v>0</v>
      </c>
      <c r="D60" s="90">
        <f t="shared" si="0"/>
        <v>0</v>
      </c>
      <c r="E60" s="90">
        <f t="shared" si="0"/>
        <v>0</v>
      </c>
      <c r="F60" s="91">
        <f t="shared" si="0"/>
        <v>0</v>
      </c>
    </row>
    <row r="61" spans="1:6" hidden="1">
      <c r="A61" s="86">
        <f>A18</f>
        <v>0</v>
      </c>
      <c r="B61" s="87">
        <f t="shared" si="0"/>
        <v>0</v>
      </c>
      <c r="C61" s="87">
        <f t="shared" si="0"/>
        <v>0</v>
      </c>
      <c r="D61" s="87">
        <f t="shared" si="0"/>
        <v>0</v>
      </c>
      <c r="E61" s="87">
        <f t="shared" si="0"/>
        <v>0</v>
      </c>
      <c r="F61" s="88">
        <f t="shared" si="0"/>
        <v>0</v>
      </c>
    </row>
    <row r="62" spans="1:6" hidden="1">
      <c r="A62" s="86">
        <f>A19</f>
        <v>0</v>
      </c>
      <c r="B62" s="87">
        <f t="shared" si="0"/>
        <v>0</v>
      </c>
      <c r="C62" s="87">
        <f t="shared" si="0"/>
        <v>0</v>
      </c>
      <c r="D62" s="87">
        <f t="shared" si="0"/>
        <v>0</v>
      </c>
      <c r="E62" s="87">
        <f t="shared" si="0"/>
        <v>0</v>
      </c>
      <c r="F62" s="88">
        <f t="shared" si="0"/>
        <v>0</v>
      </c>
    </row>
    <row r="63" spans="1:6" hidden="1">
      <c r="A63" s="86">
        <f>A20</f>
        <v>0</v>
      </c>
      <c r="B63" s="87">
        <f t="shared" si="0"/>
        <v>0</v>
      </c>
      <c r="C63" s="87">
        <f t="shared" si="0"/>
        <v>0</v>
      </c>
      <c r="D63" s="87">
        <f t="shared" si="0"/>
        <v>0</v>
      </c>
      <c r="E63" s="87">
        <f t="shared" si="0"/>
        <v>0</v>
      </c>
      <c r="F63" s="88">
        <f t="shared" si="0"/>
        <v>0</v>
      </c>
    </row>
    <row r="64" spans="1:6" ht="15.75" hidden="1" thickBot="1">
      <c r="A64" s="95">
        <f>A21</f>
        <v>0</v>
      </c>
      <c r="B64" s="96">
        <f t="shared" si="0"/>
        <v>0</v>
      </c>
      <c r="C64" s="96">
        <f t="shared" si="0"/>
        <v>0</v>
      </c>
      <c r="D64" s="96">
        <f t="shared" si="0"/>
        <v>0</v>
      </c>
      <c r="E64" s="96">
        <f t="shared" si="0"/>
        <v>0</v>
      </c>
      <c r="F64" s="97">
        <f t="shared" si="0"/>
        <v>0</v>
      </c>
    </row>
    <row r="65" spans="1:6" ht="15.75" hidden="1" thickBot="1">
      <c r="A65" s="92" t="s">
        <v>285</v>
      </c>
      <c r="B65" s="93">
        <f>SUM(B60:B64)</f>
        <v>0</v>
      </c>
      <c r="C65" s="93">
        <f>SUM(C60:C64)</f>
        <v>0</v>
      </c>
      <c r="D65" s="93">
        <f>SUM(D60:D64)</f>
        <v>0</v>
      </c>
      <c r="E65" s="93">
        <f>SUM(E60:E64)</f>
        <v>0</v>
      </c>
      <c r="F65" s="94">
        <f>SUM(F60:F64)</f>
        <v>0</v>
      </c>
    </row>
  </sheetData>
  <sheetProtection password="A6E9" sheet="1" formatColumns="0"/>
  <dataConsolidate/>
  <mergeCells count="20">
    <mergeCell ref="A21:B21"/>
    <mergeCell ref="A22:B22"/>
    <mergeCell ref="A24:B24"/>
    <mergeCell ref="A25:B25"/>
    <mergeCell ref="A2:T2"/>
    <mergeCell ref="C3:D3"/>
    <mergeCell ref="E3:H3"/>
    <mergeCell ref="I3:L3"/>
    <mergeCell ref="M3:P3"/>
    <mergeCell ref="Q3:T3"/>
    <mergeCell ref="A30:B30"/>
    <mergeCell ref="A16:B16"/>
    <mergeCell ref="A17:B17"/>
    <mergeCell ref="A18:B18"/>
    <mergeCell ref="A19:B19"/>
    <mergeCell ref="A20:B20"/>
    <mergeCell ref="A26:B26"/>
    <mergeCell ref="A27:B27"/>
    <mergeCell ref="A28:B28"/>
    <mergeCell ref="A29:B29"/>
  </mergeCells>
  <phoneticPr fontId="0" type="noConversion"/>
  <printOptions horizontalCentered="1" gridLinesSet="0"/>
  <pageMargins left="0.55118110236220474" right="0.55118110236220474" top="0.6692913385826772" bottom="0.6692913385826772" header="0.39370078740157483" footer="0.31496062992125984"/>
  <pageSetup paperSize="9" scale="62" orientation="landscape" errors="blank" horizontalDpi="300" verticalDpi="300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0417" r:id="rId4" name="Button 1">
              <controlPr defaultSize="0" print="0" autoFill="0" autoPict="0" macro="[0]!Inicio">
                <anchor moveWithCells="1" sizeWithCells="1">
                  <from>
                    <xdr:col>0</xdr:col>
                    <xdr:colOff>0</xdr:colOff>
                    <xdr:row>0</xdr:row>
                    <xdr:rowOff>104775</xdr:rowOff>
                  </from>
                  <to>
                    <xdr:col>1</xdr:col>
                    <xdr:colOff>19050</xdr:colOff>
                    <xdr:row>0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>
    <pageSetUpPr autoPageBreaks="0"/>
  </sheetPr>
  <dimension ref="A1:GY123"/>
  <sheetViews>
    <sheetView showGridLines="0" showZeros="0" zoomScaleNormal="100" workbookViewId="0">
      <selection activeCell="B5" sqref="B5"/>
    </sheetView>
  </sheetViews>
  <sheetFormatPr baseColWidth="10" defaultColWidth="0" defaultRowHeight="16.5"/>
  <cols>
    <col min="1" max="1" width="26.5" style="8" customWidth="1"/>
    <col min="2" max="5" width="10.625" style="8" customWidth="1"/>
    <col min="6" max="6" width="10" style="254" customWidth="1"/>
    <col min="7" max="9" width="10.625" style="8" customWidth="1"/>
    <col min="10" max="10" width="10.625" style="254" customWidth="1"/>
    <col min="11" max="13" width="10.625" style="8" customWidth="1"/>
    <col min="14" max="14" width="10.625" style="254" customWidth="1"/>
    <col min="15" max="15" width="10.625" style="11" customWidth="1"/>
    <col min="16" max="16" width="10.625" style="48" customWidth="1"/>
    <col min="17" max="17" width="10.625" style="8" customWidth="1"/>
    <col min="18" max="18" width="10.625" style="254" customWidth="1"/>
    <col min="19" max="20" width="10.625" style="8" customWidth="1"/>
    <col min="21" max="21" width="14.5" style="8" customWidth="1"/>
    <col min="22" max="207" width="14.5" style="8" hidden="1" customWidth="1"/>
    <col min="208" max="16384" width="0" style="8" hidden="1"/>
  </cols>
  <sheetData>
    <row r="1" spans="1:20" ht="35.25" customHeight="1" thickBot="1">
      <c r="P1" s="11"/>
    </row>
    <row r="2" spans="1:20" s="9" customFormat="1" ht="39" customHeight="1" thickBot="1">
      <c r="A2" s="1010" t="s">
        <v>35</v>
      </c>
      <c r="B2" s="1011"/>
      <c r="C2" s="1011"/>
      <c r="D2" s="1011"/>
      <c r="E2" s="1011"/>
      <c r="F2" s="1011"/>
      <c r="G2" s="1011"/>
      <c r="H2" s="1011"/>
      <c r="I2" s="1011"/>
      <c r="J2" s="1011"/>
      <c r="K2" s="1011"/>
      <c r="L2" s="1011"/>
      <c r="M2" s="1011"/>
      <c r="N2" s="1011"/>
      <c r="O2" s="1011"/>
      <c r="P2" s="1011"/>
      <c r="Q2" s="1011"/>
      <c r="R2" s="1011"/>
      <c r="S2" s="1011"/>
      <c r="T2" s="1012"/>
    </row>
    <row r="3" spans="1:20" ht="39" customHeight="1" thickBot="1">
      <c r="A3" s="272" t="s">
        <v>155</v>
      </c>
      <c r="B3" s="1013" t="s">
        <v>60</v>
      </c>
      <c r="C3" s="1014"/>
      <c r="D3" s="1015"/>
      <c r="E3" s="1013" t="s">
        <v>61</v>
      </c>
      <c r="F3" s="1014"/>
      <c r="G3" s="1014"/>
      <c r="H3" s="1014"/>
      <c r="I3" s="1013" t="s">
        <v>62</v>
      </c>
      <c r="J3" s="1014"/>
      <c r="K3" s="1014"/>
      <c r="L3" s="1015"/>
      <c r="M3" s="1013" t="s">
        <v>176</v>
      </c>
      <c r="N3" s="1014"/>
      <c r="O3" s="1014"/>
      <c r="P3" s="1014"/>
      <c r="Q3" s="1013" t="s">
        <v>177</v>
      </c>
      <c r="R3" s="1014"/>
      <c r="S3" s="1014"/>
      <c r="T3" s="1016"/>
    </row>
    <row r="4" spans="1:20" ht="33">
      <c r="A4" s="43">
        <f>Ventas!B5</f>
        <v>0</v>
      </c>
      <c r="B4" s="44" t="s">
        <v>209</v>
      </c>
      <c r="C4" s="45" t="s">
        <v>210</v>
      </c>
      <c r="D4" s="46" t="s">
        <v>211</v>
      </c>
      <c r="E4" s="44" t="s">
        <v>212</v>
      </c>
      <c r="F4" s="253" t="s">
        <v>209</v>
      </c>
      <c r="G4" s="263" t="s">
        <v>210</v>
      </c>
      <c r="H4" s="46" t="s">
        <v>211</v>
      </c>
      <c r="I4" s="44" t="s">
        <v>212</v>
      </c>
      <c r="J4" s="253" t="s">
        <v>209</v>
      </c>
      <c r="K4" s="263" t="s">
        <v>210</v>
      </c>
      <c r="L4" s="46" t="s">
        <v>211</v>
      </c>
      <c r="M4" s="44" t="s">
        <v>212</v>
      </c>
      <c r="N4" s="253" t="s">
        <v>209</v>
      </c>
      <c r="O4" s="263" t="s">
        <v>210</v>
      </c>
      <c r="P4" s="46" t="s">
        <v>211</v>
      </c>
      <c r="Q4" s="44" t="s">
        <v>212</v>
      </c>
      <c r="R4" s="253" t="s">
        <v>209</v>
      </c>
      <c r="S4" s="263" t="s">
        <v>210</v>
      </c>
      <c r="T4" s="47" t="s">
        <v>211</v>
      </c>
    </row>
    <row r="5" spans="1:20" s="146" customFormat="1" ht="15">
      <c r="A5" s="347" t="s">
        <v>320</v>
      </c>
      <c r="B5" s="284"/>
      <c r="C5" s="144">
        <f>IF(Ventas!$A$5=1,Ventas!$C$5,0)</f>
        <v>0</v>
      </c>
      <c r="D5" s="748">
        <f t="shared" ref="D5:D10" si="0">B5*C5</f>
        <v>0</v>
      </c>
      <c r="E5" s="143"/>
      <c r="F5" s="285">
        <f t="shared" ref="F5:F10" si="1">B5*(1+E5)</f>
        <v>0</v>
      </c>
      <c r="G5" s="144">
        <f>IF(Ventas!$A$5&lt;=2,Ventas!$F$5,0)</f>
        <v>0</v>
      </c>
      <c r="H5" s="748">
        <f t="shared" ref="H5:H10" si="2">F5*G5</f>
        <v>0</v>
      </c>
      <c r="I5" s="349">
        <f t="shared" ref="I5:I12" si="3">E5</f>
        <v>0</v>
      </c>
      <c r="J5" s="258">
        <f t="shared" ref="J5:J10" si="4">F5*(1+I5)</f>
        <v>0</v>
      </c>
      <c r="K5" s="144">
        <f>IF(Ventas!$A$5&lt;=3,Ventas!$J$5,0)</f>
        <v>0</v>
      </c>
      <c r="L5" s="748">
        <f t="shared" ref="L5:L10" si="5">J5*K5</f>
        <v>0</v>
      </c>
      <c r="M5" s="349">
        <f t="shared" ref="M5:M12" si="6">I5</f>
        <v>0</v>
      </c>
      <c r="N5" s="258">
        <f t="shared" ref="N5:N10" si="7">J5*(1+M5)</f>
        <v>0</v>
      </c>
      <c r="O5" s="144">
        <f>IF(Ventas!$A$5&lt;=4,Ventas!$N$5,0)</f>
        <v>0</v>
      </c>
      <c r="P5" s="748">
        <f t="shared" ref="P5:P10" si="8">N5*O5</f>
        <v>0</v>
      </c>
      <c r="Q5" s="350">
        <f t="shared" ref="Q5:Q12" si="9">M5</f>
        <v>0</v>
      </c>
      <c r="R5" s="258">
        <f t="shared" ref="R5:R10" si="10">N5*(1+Q5)</f>
        <v>0</v>
      </c>
      <c r="S5" s="144">
        <f>Ventas!$R$5</f>
        <v>0</v>
      </c>
      <c r="T5" s="748">
        <f t="shared" ref="T5:T10" si="11">R5*S5</f>
        <v>0</v>
      </c>
    </row>
    <row r="6" spans="1:20" s="146" customFormat="1" ht="15">
      <c r="A6" s="347" t="s">
        <v>321</v>
      </c>
      <c r="B6" s="284"/>
      <c r="C6" s="144">
        <f>IF(Ventas!$A$5=1,Ventas!$C$5,0)</f>
        <v>0</v>
      </c>
      <c r="D6" s="748">
        <f t="shared" si="0"/>
        <v>0</v>
      </c>
      <c r="E6" s="143"/>
      <c r="F6" s="285">
        <f t="shared" si="1"/>
        <v>0</v>
      </c>
      <c r="G6" s="144">
        <f>IF(Ventas!$A$5&lt;=2,Ventas!$F$5,0)</f>
        <v>0</v>
      </c>
      <c r="H6" s="748">
        <f t="shared" si="2"/>
        <v>0</v>
      </c>
      <c r="I6" s="349">
        <f t="shared" si="3"/>
        <v>0</v>
      </c>
      <c r="J6" s="258">
        <f t="shared" si="4"/>
        <v>0</v>
      </c>
      <c r="K6" s="144">
        <f>IF(Ventas!$A$5&lt;=3,Ventas!$J$5,0)</f>
        <v>0</v>
      </c>
      <c r="L6" s="748">
        <f t="shared" si="5"/>
        <v>0</v>
      </c>
      <c r="M6" s="349">
        <f t="shared" si="6"/>
        <v>0</v>
      </c>
      <c r="N6" s="258">
        <f t="shared" si="7"/>
        <v>0</v>
      </c>
      <c r="O6" s="144">
        <f>IF(Ventas!$A$5&lt;=4,Ventas!$N$5,0)</f>
        <v>0</v>
      </c>
      <c r="P6" s="748">
        <f t="shared" si="8"/>
        <v>0</v>
      </c>
      <c r="Q6" s="350">
        <f t="shared" si="9"/>
        <v>0</v>
      </c>
      <c r="R6" s="258">
        <f t="shared" si="10"/>
        <v>0</v>
      </c>
      <c r="S6" s="144">
        <f>Ventas!$R$5</f>
        <v>0</v>
      </c>
      <c r="T6" s="748">
        <f t="shared" si="11"/>
        <v>0</v>
      </c>
    </row>
    <row r="7" spans="1:20" s="146" customFormat="1" ht="15">
      <c r="A7" s="347" t="s">
        <v>241</v>
      </c>
      <c r="B7" s="284"/>
      <c r="C7" s="144">
        <f>IF(Ventas!$A$5=1,Ventas!$C$5,0)</f>
        <v>0</v>
      </c>
      <c r="D7" s="748">
        <f t="shared" si="0"/>
        <v>0</v>
      </c>
      <c r="E7" s="143"/>
      <c r="F7" s="285">
        <f t="shared" si="1"/>
        <v>0</v>
      </c>
      <c r="G7" s="144">
        <f>IF(Ventas!$A$5&lt;=2,Ventas!$F$5,0)</f>
        <v>0</v>
      </c>
      <c r="H7" s="748">
        <f t="shared" si="2"/>
        <v>0</v>
      </c>
      <c r="I7" s="349">
        <f t="shared" si="3"/>
        <v>0</v>
      </c>
      <c r="J7" s="258">
        <f t="shared" si="4"/>
        <v>0</v>
      </c>
      <c r="K7" s="144">
        <f>IF(Ventas!$A$5&lt;=3,Ventas!$J$5,0)</f>
        <v>0</v>
      </c>
      <c r="L7" s="748">
        <f t="shared" si="5"/>
        <v>0</v>
      </c>
      <c r="M7" s="349">
        <f t="shared" si="6"/>
        <v>0</v>
      </c>
      <c r="N7" s="258">
        <f t="shared" si="7"/>
        <v>0</v>
      </c>
      <c r="O7" s="144">
        <f>IF(Ventas!$A$5&lt;=4,Ventas!$N$5,0)</f>
        <v>0</v>
      </c>
      <c r="P7" s="748">
        <f t="shared" si="8"/>
        <v>0</v>
      </c>
      <c r="Q7" s="350">
        <f t="shared" si="9"/>
        <v>0</v>
      </c>
      <c r="R7" s="258">
        <f t="shared" si="10"/>
        <v>0</v>
      </c>
      <c r="S7" s="144">
        <f>Ventas!$R$5</f>
        <v>0</v>
      </c>
      <c r="T7" s="748">
        <f t="shared" si="11"/>
        <v>0</v>
      </c>
    </row>
    <row r="8" spans="1:20" s="146" customFormat="1" ht="15">
      <c r="A8" s="347" t="s">
        <v>243</v>
      </c>
      <c r="B8" s="284"/>
      <c r="C8" s="144">
        <f>IF(Ventas!$A$5=1,Ventas!$C$5,0)</f>
        <v>0</v>
      </c>
      <c r="D8" s="748">
        <f t="shared" si="0"/>
        <v>0</v>
      </c>
      <c r="E8" s="143"/>
      <c r="F8" s="285">
        <f t="shared" si="1"/>
        <v>0</v>
      </c>
      <c r="G8" s="144">
        <f>IF(Ventas!$A$5&lt;=2,Ventas!$F$5,0)</f>
        <v>0</v>
      </c>
      <c r="H8" s="748">
        <f t="shared" si="2"/>
        <v>0</v>
      </c>
      <c r="I8" s="349">
        <f t="shared" si="3"/>
        <v>0</v>
      </c>
      <c r="J8" s="258">
        <f t="shared" si="4"/>
        <v>0</v>
      </c>
      <c r="K8" s="144">
        <f>IF(Ventas!$A$5&lt;=3,Ventas!$J$5,0)</f>
        <v>0</v>
      </c>
      <c r="L8" s="748">
        <f t="shared" si="5"/>
        <v>0</v>
      </c>
      <c r="M8" s="349">
        <f t="shared" si="6"/>
        <v>0</v>
      </c>
      <c r="N8" s="258">
        <f t="shared" si="7"/>
        <v>0</v>
      </c>
      <c r="O8" s="144">
        <f>IF(Ventas!$A$5&lt;=4,Ventas!$N$5,0)</f>
        <v>0</v>
      </c>
      <c r="P8" s="748">
        <f t="shared" si="8"/>
        <v>0</v>
      </c>
      <c r="Q8" s="350">
        <f t="shared" si="9"/>
        <v>0</v>
      </c>
      <c r="R8" s="258">
        <f t="shared" si="10"/>
        <v>0</v>
      </c>
      <c r="S8" s="144">
        <f>Ventas!$R$5</f>
        <v>0</v>
      </c>
      <c r="T8" s="748">
        <f t="shared" si="11"/>
        <v>0</v>
      </c>
    </row>
    <row r="9" spans="1:20" s="146" customFormat="1" ht="15">
      <c r="A9" s="347" t="s">
        <v>242</v>
      </c>
      <c r="B9" s="284"/>
      <c r="C9" s="144">
        <f>IF(Ventas!$A$5=1,Ventas!$C$5,0)</f>
        <v>0</v>
      </c>
      <c r="D9" s="748">
        <f t="shared" si="0"/>
        <v>0</v>
      </c>
      <c r="E9" s="143"/>
      <c r="F9" s="285">
        <f t="shared" si="1"/>
        <v>0</v>
      </c>
      <c r="G9" s="144">
        <f>IF(Ventas!$A$5&lt;=2,Ventas!$F$5,0)</f>
        <v>0</v>
      </c>
      <c r="H9" s="748">
        <f t="shared" si="2"/>
        <v>0</v>
      </c>
      <c r="I9" s="349">
        <f t="shared" si="3"/>
        <v>0</v>
      </c>
      <c r="J9" s="258">
        <f t="shared" si="4"/>
        <v>0</v>
      </c>
      <c r="K9" s="144">
        <f>IF(Ventas!$A$5&lt;=3,Ventas!$J$5,0)</f>
        <v>0</v>
      </c>
      <c r="L9" s="748">
        <f t="shared" si="5"/>
        <v>0</v>
      </c>
      <c r="M9" s="349">
        <f t="shared" si="6"/>
        <v>0</v>
      </c>
      <c r="N9" s="258">
        <f t="shared" si="7"/>
        <v>0</v>
      </c>
      <c r="O9" s="144">
        <f>IF(Ventas!$A$5&lt;=4,Ventas!$N$5,0)</f>
        <v>0</v>
      </c>
      <c r="P9" s="748">
        <f t="shared" si="8"/>
        <v>0</v>
      </c>
      <c r="Q9" s="350">
        <f t="shared" si="9"/>
        <v>0</v>
      </c>
      <c r="R9" s="258">
        <f t="shared" si="10"/>
        <v>0</v>
      </c>
      <c r="S9" s="144">
        <f>Ventas!$R$5</f>
        <v>0</v>
      </c>
      <c r="T9" s="748">
        <f t="shared" si="11"/>
        <v>0</v>
      </c>
    </row>
    <row r="10" spans="1:20" s="146" customFormat="1" ht="15">
      <c r="A10" s="347" t="s">
        <v>244</v>
      </c>
      <c r="B10" s="284"/>
      <c r="C10" s="144">
        <f>IF(Ventas!$A$5=1,Ventas!$C$5,0)</f>
        <v>0</v>
      </c>
      <c r="D10" s="748">
        <f t="shared" si="0"/>
        <v>0</v>
      </c>
      <c r="E10" s="143"/>
      <c r="F10" s="285">
        <f t="shared" si="1"/>
        <v>0</v>
      </c>
      <c r="G10" s="144">
        <f>IF(Ventas!$A$5&lt;=2,Ventas!$F$5,0)</f>
        <v>0</v>
      </c>
      <c r="H10" s="748">
        <f t="shared" si="2"/>
        <v>0</v>
      </c>
      <c r="I10" s="349">
        <f t="shared" si="3"/>
        <v>0</v>
      </c>
      <c r="J10" s="258">
        <f t="shared" si="4"/>
        <v>0</v>
      </c>
      <c r="K10" s="144">
        <f>IF(Ventas!$A$5&lt;=3,Ventas!$J$5,0)</f>
        <v>0</v>
      </c>
      <c r="L10" s="748">
        <f t="shared" si="5"/>
        <v>0</v>
      </c>
      <c r="M10" s="349">
        <f t="shared" si="6"/>
        <v>0</v>
      </c>
      <c r="N10" s="258">
        <f t="shared" si="7"/>
        <v>0</v>
      </c>
      <c r="O10" s="144">
        <f>IF(Ventas!$A$5&lt;=4,Ventas!$N$5,0)</f>
        <v>0</v>
      </c>
      <c r="P10" s="748">
        <f t="shared" si="8"/>
        <v>0</v>
      </c>
      <c r="Q10" s="350">
        <f t="shared" si="9"/>
        <v>0</v>
      </c>
      <c r="R10" s="258">
        <f t="shared" si="10"/>
        <v>0</v>
      </c>
      <c r="S10" s="144">
        <f>Ventas!$R$5</f>
        <v>0</v>
      </c>
      <c r="T10" s="748">
        <f t="shared" si="11"/>
        <v>0</v>
      </c>
    </row>
    <row r="11" spans="1:20" s="146" customFormat="1" ht="15">
      <c r="A11" s="358" t="s">
        <v>201</v>
      </c>
      <c r="B11" s="273"/>
      <c r="C11" s="144">
        <f>IF(Ventas!$A$5=1,Ventas!$C$5,0)</f>
        <v>0</v>
      </c>
      <c r="D11" s="748">
        <f>B11*C11*Ventas!$D$5</f>
        <v>0</v>
      </c>
      <c r="E11" s="147"/>
      <c r="F11" s="540">
        <f>B11</f>
        <v>0</v>
      </c>
      <c r="G11" s="144">
        <f>IF(Ventas!$A$5&lt;=2,Ventas!$F$5,0)</f>
        <v>0</v>
      </c>
      <c r="H11" s="748">
        <f>F11*G11*Ventas!$H$5</f>
        <v>0</v>
      </c>
      <c r="I11" s="148">
        <f t="shared" si="3"/>
        <v>0</v>
      </c>
      <c r="J11" s="540">
        <f>F11</f>
        <v>0</v>
      </c>
      <c r="K11" s="144">
        <f>IF(Ventas!$A$5&lt;=3,Ventas!$J$5,0)</f>
        <v>0</v>
      </c>
      <c r="L11" s="748">
        <f>J11*K11*Ventas!$L$5</f>
        <v>0</v>
      </c>
      <c r="M11" s="148">
        <f t="shared" si="6"/>
        <v>0</v>
      </c>
      <c r="N11" s="540">
        <f>J11</f>
        <v>0</v>
      </c>
      <c r="O11" s="144">
        <f>IF(Ventas!$A$5&lt;=4,Ventas!$N$5,0)</f>
        <v>0</v>
      </c>
      <c r="P11" s="748">
        <f>N11*O11*Ventas!$P$5</f>
        <v>0</v>
      </c>
      <c r="Q11" s="142">
        <f t="shared" si="9"/>
        <v>0</v>
      </c>
      <c r="R11" s="540">
        <f>N11</f>
        <v>0</v>
      </c>
      <c r="S11" s="144">
        <f>Ventas!$R$5</f>
        <v>0</v>
      </c>
      <c r="T11" s="748">
        <f>R11*S11*Ventas!$T$5</f>
        <v>0</v>
      </c>
    </row>
    <row r="12" spans="1:20" s="146" customFormat="1" ht="15">
      <c r="A12" s="358" t="s">
        <v>202</v>
      </c>
      <c r="B12" s="273"/>
      <c r="C12" s="144">
        <f>IF(Ventas!$A$5=1,Ventas!$C$5,0)</f>
        <v>0</v>
      </c>
      <c r="D12" s="748">
        <f>B12*C12*Ventas!$D$5</f>
        <v>0</v>
      </c>
      <c r="E12" s="147"/>
      <c r="F12" s="540">
        <f>B12</f>
        <v>0</v>
      </c>
      <c r="G12" s="144">
        <f>IF(Ventas!$A$5&lt;=2,Ventas!$F$5,0)</f>
        <v>0</v>
      </c>
      <c r="H12" s="748">
        <f>F12*G12*Ventas!$H$5</f>
        <v>0</v>
      </c>
      <c r="I12" s="148">
        <f t="shared" si="3"/>
        <v>0</v>
      </c>
      <c r="J12" s="540">
        <f>F12</f>
        <v>0</v>
      </c>
      <c r="K12" s="144">
        <f>IF(Ventas!$A$5&lt;=3,Ventas!$J$5,0)</f>
        <v>0</v>
      </c>
      <c r="L12" s="748">
        <f>J12*K12*Ventas!$L$5</f>
        <v>0</v>
      </c>
      <c r="M12" s="148">
        <f t="shared" si="6"/>
        <v>0</v>
      </c>
      <c r="N12" s="540">
        <f>J12</f>
        <v>0</v>
      </c>
      <c r="O12" s="144">
        <f>IF(Ventas!$A$5&lt;=4,Ventas!$N$5,0)</f>
        <v>0</v>
      </c>
      <c r="P12" s="748">
        <f>N12*O12*Ventas!$P$5</f>
        <v>0</v>
      </c>
      <c r="Q12" s="142">
        <f t="shared" si="9"/>
        <v>0</v>
      </c>
      <c r="R12" s="540">
        <f>N12</f>
        <v>0</v>
      </c>
      <c r="S12" s="144">
        <f>Ventas!$R$5</f>
        <v>0</v>
      </c>
      <c r="T12" s="748">
        <f>R12*S12*Ventas!$T$5</f>
        <v>0</v>
      </c>
    </row>
    <row r="13" spans="1:20" ht="17.25" thickBot="1">
      <c r="A13" s="49" t="s">
        <v>203</v>
      </c>
      <c r="B13" s="751">
        <f>SUM(B5:B10)+SUM('G. Variables'!B11:B12)*Ventas!D5</f>
        <v>0</v>
      </c>
      <c r="C13" s="287"/>
      <c r="D13" s="749">
        <f>SUM(D5:D12)</f>
        <v>0</v>
      </c>
      <c r="E13" s="51"/>
      <c r="F13" s="286">
        <f>SUM(F5:F10)+SUM('G. Variables'!F11:F12)*Ventas!H5</f>
        <v>0</v>
      </c>
      <c r="G13" s="287"/>
      <c r="H13" s="749">
        <f>SUM(H5:H12)</f>
        <v>0</v>
      </c>
      <c r="I13" s="51"/>
      <c r="J13" s="286">
        <f>SUM(J5:J10)+SUM('G. Variables'!J11:J12)*Ventas!L5</f>
        <v>0</v>
      </c>
      <c r="K13" s="287"/>
      <c r="L13" s="749">
        <f>SUM(L5:L12)</f>
        <v>0</v>
      </c>
      <c r="M13" s="51"/>
      <c r="N13" s="286">
        <f>SUM(N5:N10)+SUM('G. Variables'!N11:N12)*Ventas!P5</f>
        <v>0</v>
      </c>
      <c r="O13" s="287"/>
      <c r="P13" s="749">
        <f>SUM(P5:P12)</f>
        <v>0</v>
      </c>
      <c r="Q13" s="50"/>
      <c r="R13" s="286">
        <f>SUM(R5:R10)+SUM('G. Variables'!R11:R12)*Ventas!T5</f>
        <v>0</v>
      </c>
      <c r="S13" s="287"/>
      <c r="T13" s="749">
        <f>SUM(T5:T12)</f>
        <v>0</v>
      </c>
    </row>
    <row r="14" spans="1:20" ht="33">
      <c r="A14" s="52">
        <f>Ventas!B7</f>
        <v>0</v>
      </c>
      <c r="B14" s="44" t="s">
        <v>209</v>
      </c>
      <c r="C14" s="263" t="s">
        <v>210</v>
      </c>
      <c r="D14" s="750" t="s">
        <v>211</v>
      </c>
      <c r="E14" s="44" t="s">
        <v>212</v>
      </c>
      <c r="F14" s="253" t="s">
        <v>209</v>
      </c>
      <c r="G14" s="263" t="s">
        <v>210</v>
      </c>
      <c r="H14" s="750" t="s">
        <v>211</v>
      </c>
      <c r="I14" s="44" t="s">
        <v>212</v>
      </c>
      <c r="J14" s="253" t="s">
        <v>209</v>
      </c>
      <c r="K14" s="263" t="s">
        <v>210</v>
      </c>
      <c r="L14" s="750" t="s">
        <v>211</v>
      </c>
      <c r="M14" s="44" t="s">
        <v>212</v>
      </c>
      <c r="N14" s="253" t="s">
        <v>209</v>
      </c>
      <c r="O14" s="263" t="s">
        <v>210</v>
      </c>
      <c r="P14" s="750" t="s">
        <v>211</v>
      </c>
      <c r="Q14" s="44" t="s">
        <v>212</v>
      </c>
      <c r="R14" s="253" t="s">
        <v>209</v>
      </c>
      <c r="S14" s="263" t="s">
        <v>210</v>
      </c>
      <c r="T14" s="750" t="s">
        <v>211</v>
      </c>
    </row>
    <row r="15" spans="1:20" s="149" customFormat="1" ht="15">
      <c r="A15" s="347" t="str">
        <f>A5</f>
        <v>Coste mercaderías</v>
      </c>
      <c r="B15" s="284"/>
      <c r="C15" s="144">
        <f>IF(Ventas!$A$7=1,Ventas!$C$7,0)</f>
        <v>0</v>
      </c>
      <c r="D15" s="748">
        <f t="shared" ref="D15:D20" si="12">B15*C15</f>
        <v>0</v>
      </c>
      <c r="E15" s="143"/>
      <c r="F15" s="285">
        <f t="shared" ref="F15:F20" si="13">B15*(1+E15)</f>
        <v>0</v>
      </c>
      <c r="G15" s="144">
        <f>IF(Ventas!$A$7&lt;=2,Ventas!$F$7,0)</f>
        <v>0</v>
      </c>
      <c r="H15" s="748">
        <f t="shared" ref="H15:H20" si="14">F15*G15</f>
        <v>0</v>
      </c>
      <c r="I15" s="349">
        <f t="shared" ref="I15:I20" si="15">E15</f>
        <v>0</v>
      </c>
      <c r="J15" s="258">
        <f t="shared" ref="J15:J20" si="16">F15*(1+I15)</f>
        <v>0</v>
      </c>
      <c r="K15" s="144">
        <f>IF(Ventas!$A$7&lt;=3,Ventas!$J$7,0)</f>
        <v>0</v>
      </c>
      <c r="L15" s="748">
        <f t="shared" ref="L15:L20" si="17">J15*K15</f>
        <v>0</v>
      </c>
      <c r="M15" s="349">
        <f t="shared" ref="M15:M20" si="18">I15</f>
        <v>0</v>
      </c>
      <c r="N15" s="258">
        <f t="shared" ref="N15:N20" si="19">J15*(1+M15)</f>
        <v>0</v>
      </c>
      <c r="O15" s="144">
        <f>IF(Ventas!$A$7&lt;=4,Ventas!$N$7,0)</f>
        <v>0</v>
      </c>
      <c r="P15" s="748">
        <f t="shared" ref="P15:P20" si="20">N15*O15</f>
        <v>0</v>
      </c>
      <c r="Q15" s="350">
        <f t="shared" ref="Q15:Q20" si="21">M15</f>
        <v>0</v>
      </c>
      <c r="R15" s="258">
        <f t="shared" ref="R15:R20" si="22">N15*(1+Q15)</f>
        <v>0</v>
      </c>
      <c r="S15" s="144">
        <f>Ventas!$R$7</f>
        <v>0</v>
      </c>
      <c r="T15" s="748">
        <f t="shared" ref="T15:T20" si="23">R15*S15</f>
        <v>0</v>
      </c>
    </row>
    <row r="16" spans="1:20" s="153" customFormat="1" ht="15">
      <c r="A16" s="347" t="str">
        <f t="shared" ref="A16:A22" si="24">A6</f>
        <v>Coste materias primas</v>
      </c>
      <c r="B16" s="284"/>
      <c r="C16" s="144">
        <f>IF(Ventas!$A$7=1,Ventas!$C$7,0)</f>
        <v>0</v>
      </c>
      <c r="D16" s="748">
        <f t="shared" si="12"/>
        <v>0</v>
      </c>
      <c r="E16" s="143"/>
      <c r="F16" s="285">
        <f t="shared" si="13"/>
        <v>0</v>
      </c>
      <c r="G16" s="144">
        <f>IF(Ventas!$A$7&lt;=2,Ventas!$F$7,0)</f>
        <v>0</v>
      </c>
      <c r="H16" s="748">
        <f t="shared" si="14"/>
        <v>0</v>
      </c>
      <c r="I16" s="349">
        <f t="shared" si="15"/>
        <v>0</v>
      </c>
      <c r="J16" s="258">
        <f t="shared" si="16"/>
        <v>0</v>
      </c>
      <c r="K16" s="144">
        <f>IF(Ventas!$A$7&lt;=3,Ventas!$J$7,0)</f>
        <v>0</v>
      </c>
      <c r="L16" s="748">
        <f t="shared" si="17"/>
        <v>0</v>
      </c>
      <c r="M16" s="349">
        <f t="shared" si="18"/>
        <v>0</v>
      </c>
      <c r="N16" s="258">
        <f t="shared" si="19"/>
        <v>0</v>
      </c>
      <c r="O16" s="144">
        <f>IF(Ventas!$A$7&lt;=4,Ventas!$N$7,0)</f>
        <v>0</v>
      </c>
      <c r="P16" s="748">
        <f t="shared" si="20"/>
        <v>0</v>
      </c>
      <c r="Q16" s="350">
        <f t="shared" si="21"/>
        <v>0</v>
      </c>
      <c r="R16" s="258">
        <f t="shared" si="22"/>
        <v>0</v>
      </c>
      <c r="S16" s="144">
        <f>Ventas!$R$7</f>
        <v>0</v>
      </c>
      <c r="T16" s="748">
        <f t="shared" si="23"/>
        <v>0</v>
      </c>
    </row>
    <row r="17" spans="1:20" s="150" customFormat="1" ht="15">
      <c r="A17" s="347" t="str">
        <f t="shared" si="24"/>
        <v>Subcontratación</v>
      </c>
      <c r="B17" s="284"/>
      <c r="C17" s="144">
        <f>IF(Ventas!$A$7=1,Ventas!$C$7,0)</f>
        <v>0</v>
      </c>
      <c r="D17" s="748">
        <f t="shared" si="12"/>
        <v>0</v>
      </c>
      <c r="E17" s="143"/>
      <c r="F17" s="285">
        <f t="shared" si="13"/>
        <v>0</v>
      </c>
      <c r="G17" s="144">
        <f>IF(Ventas!$A$7&lt;=2,Ventas!$F$7,0)</f>
        <v>0</v>
      </c>
      <c r="H17" s="748">
        <f t="shared" si="14"/>
        <v>0</v>
      </c>
      <c r="I17" s="349">
        <f t="shared" si="15"/>
        <v>0</v>
      </c>
      <c r="J17" s="258">
        <f t="shared" si="16"/>
        <v>0</v>
      </c>
      <c r="K17" s="144">
        <f>IF(Ventas!$A$7&lt;=3,Ventas!$J$7,0)</f>
        <v>0</v>
      </c>
      <c r="L17" s="748">
        <f t="shared" si="17"/>
        <v>0</v>
      </c>
      <c r="M17" s="349">
        <f t="shared" si="18"/>
        <v>0</v>
      </c>
      <c r="N17" s="258">
        <f t="shared" si="19"/>
        <v>0</v>
      </c>
      <c r="O17" s="144">
        <f>IF(Ventas!$A$7&lt;=4,Ventas!$N$7,0)</f>
        <v>0</v>
      </c>
      <c r="P17" s="748">
        <f t="shared" si="20"/>
        <v>0</v>
      </c>
      <c r="Q17" s="350">
        <f t="shared" si="21"/>
        <v>0</v>
      </c>
      <c r="R17" s="258">
        <f t="shared" si="22"/>
        <v>0</v>
      </c>
      <c r="S17" s="144">
        <f>Ventas!$R$7</f>
        <v>0</v>
      </c>
      <c r="T17" s="748">
        <f t="shared" si="23"/>
        <v>0</v>
      </c>
    </row>
    <row r="18" spans="1:20" s="146" customFormat="1" ht="15">
      <c r="A18" s="347" t="str">
        <f t="shared" si="24"/>
        <v>Envase y embalaje</v>
      </c>
      <c r="B18" s="284"/>
      <c r="C18" s="144">
        <f>IF(Ventas!$A$7=1,Ventas!$C$7,0)</f>
        <v>0</v>
      </c>
      <c r="D18" s="748">
        <f t="shared" si="12"/>
        <v>0</v>
      </c>
      <c r="E18" s="143"/>
      <c r="F18" s="285">
        <f t="shared" si="13"/>
        <v>0</v>
      </c>
      <c r="G18" s="144">
        <f>IF(Ventas!$A$7&lt;=2,Ventas!$F$7,0)</f>
        <v>0</v>
      </c>
      <c r="H18" s="748">
        <f t="shared" si="14"/>
        <v>0</v>
      </c>
      <c r="I18" s="349">
        <f t="shared" si="15"/>
        <v>0</v>
      </c>
      <c r="J18" s="258">
        <f t="shared" si="16"/>
        <v>0</v>
      </c>
      <c r="K18" s="144">
        <f>IF(Ventas!$A$7&lt;=3,Ventas!$J$7,0)</f>
        <v>0</v>
      </c>
      <c r="L18" s="748">
        <f t="shared" si="17"/>
        <v>0</v>
      </c>
      <c r="M18" s="349">
        <f t="shared" si="18"/>
        <v>0</v>
      </c>
      <c r="N18" s="258">
        <f t="shared" si="19"/>
        <v>0</v>
      </c>
      <c r="O18" s="144">
        <f>IF(Ventas!$A$7&lt;=4,Ventas!$N$7,0)</f>
        <v>0</v>
      </c>
      <c r="P18" s="748">
        <f t="shared" si="20"/>
        <v>0</v>
      </c>
      <c r="Q18" s="350">
        <f t="shared" si="21"/>
        <v>0</v>
      </c>
      <c r="R18" s="258">
        <f t="shared" si="22"/>
        <v>0</v>
      </c>
      <c r="S18" s="144">
        <f>Ventas!$R$7</f>
        <v>0</v>
      </c>
      <c r="T18" s="748">
        <f t="shared" si="23"/>
        <v>0</v>
      </c>
    </row>
    <row r="19" spans="1:20" s="146" customFormat="1" ht="15">
      <c r="A19" s="347" t="str">
        <f t="shared" si="24"/>
        <v>Transporte</v>
      </c>
      <c r="B19" s="284"/>
      <c r="C19" s="144">
        <f>IF(Ventas!$A$7=1,Ventas!$C$7,0)</f>
        <v>0</v>
      </c>
      <c r="D19" s="748">
        <f t="shared" si="12"/>
        <v>0</v>
      </c>
      <c r="E19" s="143"/>
      <c r="F19" s="285">
        <f t="shared" si="13"/>
        <v>0</v>
      </c>
      <c r="G19" s="144">
        <f>IF(Ventas!$A$7&lt;=2,Ventas!$F$7,0)</f>
        <v>0</v>
      </c>
      <c r="H19" s="748">
        <f t="shared" si="14"/>
        <v>0</v>
      </c>
      <c r="I19" s="349">
        <f t="shared" si="15"/>
        <v>0</v>
      </c>
      <c r="J19" s="258">
        <f t="shared" si="16"/>
        <v>0</v>
      </c>
      <c r="K19" s="144">
        <f>IF(Ventas!$A$7&lt;=3,Ventas!$J$7,0)</f>
        <v>0</v>
      </c>
      <c r="L19" s="748">
        <f t="shared" si="17"/>
        <v>0</v>
      </c>
      <c r="M19" s="349">
        <f t="shared" si="18"/>
        <v>0</v>
      </c>
      <c r="N19" s="258">
        <f t="shared" si="19"/>
        <v>0</v>
      </c>
      <c r="O19" s="144">
        <f>IF(Ventas!$A$7&lt;=4,Ventas!$N$7,0)</f>
        <v>0</v>
      </c>
      <c r="P19" s="748">
        <f t="shared" si="20"/>
        <v>0</v>
      </c>
      <c r="Q19" s="350">
        <f t="shared" si="21"/>
        <v>0</v>
      </c>
      <c r="R19" s="258">
        <f t="shared" si="22"/>
        <v>0</v>
      </c>
      <c r="S19" s="144">
        <f>Ventas!$R$7</f>
        <v>0</v>
      </c>
      <c r="T19" s="748">
        <f t="shared" si="23"/>
        <v>0</v>
      </c>
    </row>
    <row r="20" spans="1:20" s="146" customFormat="1" ht="15">
      <c r="A20" s="347" t="str">
        <f t="shared" si="24"/>
        <v>Otros costes variables</v>
      </c>
      <c r="B20" s="284"/>
      <c r="C20" s="144">
        <f>IF(Ventas!$A$7=1,Ventas!$C$7,0)</f>
        <v>0</v>
      </c>
      <c r="D20" s="748">
        <f t="shared" si="12"/>
        <v>0</v>
      </c>
      <c r="E20" s="143"/>
      <c r="F20" s="285">
        <f t="shared" si="13"/>
        <v>0</v>
      </c>
      <c r="G20" s="144">
        <f>IF(Ventas!$A$7&lt;=2,Ventas!$F$7,0)</f>
        <v>0</v>
      </c>
      <c r="H20" s="748">
        <f t="shared" si="14"/>
        <v>0</v>
      </c>
      <c r="I20" s="349">
        <f t="shared" si="15"/>
        <v>0</v>
      </c>
      <c r="J20" s="258">
        <f t="shared" si="16"/>
        <v>0</v>
      </c>
      <c r="K20" s="144">
        <f>IF(Ventas!$A$7&lt;=3,Ventas!$J$7,0)</f>
        <v>0</v>
      </c>
      <c r="L20" s="748">
        <f t="shared" si="17"/>
        <v>0</v>
      </c>
      <c r="M20" s="349">
        <f t="shared" si="18"/>
        <v>0</v>
      </c>
      <c r="N20" s="258">
        <f t="shared" si="19"/>
        <v>0</v>
      </c>
      <c r="O20" s="144">
        <f>IF(Ventas!$A$7&lt;=4,Ventas!$N$7,0)</f>
        <v>0</v>
      </c>
      <c r="P20" s="748">
        <f t="shared" si="20"/>
        <v>0</v>
      </c>
      <c r="Q20" s="350">
        <f t="shared" si="21"/>
        <v>0</v>
      </c>
      <c r="R20" s="258">
        <f t="shared" si="22"/>
        <v>0</v>
      </c>
      <c r="S20" s="144">
        <f>Ventas!$R$7</f>
        <v>0</v>
      </c>
      <c r="T20" s="748">
        <f t="shared" si="23"/>
        <v>0</v>
      </c>
    </row>
    <row r="21" spans="1:20" s="146" customFormat="1" ht="15">
      <c r="A21" s="358" t="str">
        <f t="shared" si="24"/>
        <v>Comisiones % 1</v>
      </c>
      <c r="B21" s="273"/>
      <c r="C21" s="144">
        <f>IF(Ventas!$A$7=1,Ventas!$C$7,0)</f>
        <v>0</v>
      </c>
      <c r="D21" s="748">
        <f>B21*C21*Ventas!$D$7</f>
        <v>0</v>
      </c>
      <c r="E21" s="147"/>
      <c r="F21" s="540">
        <f>B21</f>
        <v>0</v>
      </c>
      <c r="G21" s="144">
        <f>IF(Ventas!$A$7&lt;=2,Ventas!$F$7,0)</f>
        <v>0</v>
      </c>
      <c r="H21" s="748">
        <f>F21*G21*Ventas!$H$7</f>
        <v>0</v>
      </c>
      <c r="I21" s="148"/>
      <c r="J21" s="540">
        <f>F21</f>
        <v>0</v>
      </c>
      <c r="K21" s="144">
        <f>IF(Ventas!$A$7&lt;=3,Ventas!$J$7,0)</f>
        <v>0</v>
      </c>
      <c r="L21" s="748">
        <f>J21*K21*Ventas!$L$7</f>
        <v>0</v>
      </c>
      <c r="M21" s="148"/>
      <c r="N21" s="540">
        <f>J21</f>
        <v>0</v>
      </c>
      <c r="O21" s="144">
        <f>IF(Ventas!$A$7&lt;=4,Ventas!$N$7,0)</f>
        <v>0</v>
      </c>
      <c r="P21" s="748">
        <f>N21*O21*Ventas!$P$7</f>
        <v>0</v>
      </c>
      <c r="Q21" s="142"/>
      <c r="R21" s="540">
        <f>N21</f>
        <v>0</v>
      </c>
      <c r="S21" s="144">
        <f>Ventas!$R$7</f>
        <v>0</v>
      </c>
      <c r="T21" s="748">
        <f>R21*S21*Ventas!$T$7</f>
        <v>0</v>
      </c>
    </row>
    <row r="22" spans="1:20" s="146" customFormat="1" ht="15">
      <c r="A22" s="358" t="str">
        <f t="shared" si="24"/>
        <v>Comisiones % 2</v>
      </c>
      <c r="B22" s="273"/>
      <c r="C22" s="144">
        <f>IF(Ventas!$A$7=1,Ventas!$C$7,0)</f>
        <v>0</v>
      </c>
      <c r="D22" s="748">
        <f>B22*C22*Ventas!$D$7</f>
        <v>0</v>
      </c>
      <c r="E22" s="147"/>
      <c r="F22" s="540">
        <f>B22</f>
        <v>0</v>
      </c>
      <c r="G22" s="144">
        <f>IF(Ventas!$A$7&lt;=2,Ventas!$F$7,0)</f>
        <v>0</v>
      </c>
      <c r="H22" s="748">
        <f>F22*G22*Ventas!$H$7</f>
        <v>0</v>
      </c>
      <c r="I22" s="148"/>
      <c r="J22" s="540">
        <f>F22</f>
        <v>0</v>
      </c>
      <c r="K22" s="144">
        <f>IF(Ventas!$A$7&lt;=3,Ventas!$J$7,0)</f>
        <v>0</v>
      </c>
      <c r="L22" s="748">
        <f>J22*K22*Ventas!$L$7</f>
        <v>0</v>
      </c>
      <c r="M22" s="148"/>
      <c r="N22" s="540">
        <f>J22</f>
        <v>0</v>
      </c>
      <c r="O22" s="144">
        <f>IF(Ventas!$A$7&lt;=4,Ventas!$N$7,0)</f>
        <v>0</v>
      </c>
      <c r="P22" s="748">
        <f>N22*O22*Ventas!$P$7</f>
        <v>0</v>
      </c>
      <c r="Q22" s="142"/>
      <c r="R22" s="540">
        <f>N22</f>
        <v>0</v>
      </c>
      <c r="S22" s="144">
        <f>Ventas!$R$7</f>
        <v>0</v>
      </c>
      <c r="T22" s="748">
        <f>R22*S22*Ventas!$T$7</f>
        <v>0</v>
      </c>
    </row>
    <row r="23" spans="1:20" ht="17.25" thickBot="1">
      <c r="A23" s="49" t="s">
        <v>203</v>
      </c>
      <c r="B23" s="751">
        <f>SUM(B15:B20)+SUM('G. Variables'!B21:B22)*Ventas!D14</f>
        <v>0</v>
      </c>
      <c r="C23" s="287"/>
      <c r="D23" s="749">
        <f>SUM(D15:D22)</f>
        <v>0</v>
      </c>
      <c r="E23" s="51"/>
      <c r="F23" s="286">
        <f>SUM(F15:F20)+SUM('G. Variables'!F21:F22)*Ventas!H14</f>
        <v>0</v>
      </c>
      <c r="G23" s="287"/>
      <c r="H23" s="749">
        <f>SUM(H15:H22)</f>
        <v>0</v>
      </c>
      <c r="I23" s="51"/>
      <c r="J23" s="286">
        <f>SUM(J15:J20)+SUM('G. Variables'!J21:J22)*Ventas!L14</f>
        <v>0</v>
      </c>
      <c r="K23" s="287"/>
      <c r="L23" s="749">
        <f>SUM(L15:L22)</f>
        <v>0</v>
      </c>
      <c r="M23" s="51"/>
      <c r="N23" s="286">
        <f>SUM(N15:N20)+SUM('G. Variables'!N21:N22)*Ventas!P14</f>
        <v>0</v>
      </c>
      <c r="O23" s="287"/>
      <c r="P23" s="749">
        <f>SUM(P15:P22)</f>
        <v>0</v>
      </c>
      <c r="Q23" s="50"/>
      <c r="R23" s="286">
        <f>SUM(R15:R20)+SUM('G. Variables'!R21:R22)*Ventas!T14</f>
        <v>0</v>
      </c>
      <c r="S23" s="287"/>
      <c r="T23" s="749">
        <f>SUM(T15:T22)</f>
        <v>0</v>
      </c>
    </row>
    <row r="24" spans="1:20" ht="33">
      <c r="A24" s="52">
        <f>Ventas!B9</f>
        <v>0</v>
      </c>
      <c r="B24" s="44" t="s">
        <v>209</v>
      </c>
      <c r="C24" s="263" t="s">
        <v>210</v>
      </c>
      <c r="D24" s="750" t="s">
        <v>211</v>
      </c>
      <c r="E24" s="44" t="s">
        <v>212</v>
      </c>
      <c r="F24" s="253" t="s">
        <v>209</v>
      </c>
      <c r="G24" s="263" t="s">
        <v>210</v>
      </c>
      <c r="H24" s="750" t="s">
        <v>211</v>
      </c>
      <c r="I24" s="44" t="s">
        <v>212</v>
      </c>
      <c r="J24" s="253" t="s">
        <v>209</v>
      </c>
      <c r="K24" s="263" t="s">
        <v>210</v>
      </c>
      <c r="L24" s="750" t="s">
        <v>211</v>
      </c>
      <c r="M24" s="44" t="s">
        <v>212</v>
      </c>
      <c r="N24" s="253" t="s">
        <v>209</v>
      </c>
      <c r="O24" s="263" t="s">
        <v>210</v>
      </c>
      <c r="P24" s="750" t="s">
        <v>211</v>
      </c>
      <c r="Q24" s="44" t="s">
        <v>212</v>
      </c>
      <c r="R24" s="253" t="s">
        <v>209</v>
      </c>
      <c r="S24" s="263" t="s">
        <v>210</v>
      </c>
      <c r="T24" s="750" t="s">
        <v>211</v>
      </c>
    </row>
    <row r="25" spans="1:20" s="150" customFormat="1" ht="15">
      <c r="A25" s="347" t="str">
        <f>A15</f>
        <v>Coste mercaderías</v>
      </c>
      <c r="B25" s="284"/>
      <c r="C25" s="144">
        <f>IF(Ventas!$A$9=1,Ventas!$C$9,0)</f>
        <v>0</v>
      </c>
      <c r="D25" s="748">
        <f t="shared" ref="D25:D30" si="25">B25*C25</f>
        <v>0</v>
      </c>
      <c r="E25" s="143"/>
      <c r="F25" s="285">
        <f t="shared" ref="F25:F30" si="26">B25*(1+E25)</f>
        <v>0</v>
      </c>
      <c r="G25" s="144">
        <f>IF(Ventas!$A$9&lt;=2,Ventas!$F$9,0)</f>
        <v>0</v>
      </c>
      <c r="H25" s="748">
        <f t="shared" ref="H25:H30" si="27">F25*G25</f>
        <v>0</v>
      </c>
      <c r="I25" s="349">
        <f t="shared" ref="I25:I30" si="28">E25</f>
        <v>0</v>
      </c>
      <c r="J25" s="258">
        <f t="shared" ref="J25:J30" si="29">F25*(1+I25)</f>
        <v>0</v>
      </c>
      <c r="K25" s="144">
        <f>IF(Ventas!$A$9&lt;=3,Ventas!$J$9,0)</f>
        <v>0</v>
      </c>
      <c r="L25" s="748">
        <f t="shared" ref="L25:L30" si="30">J25*K25</f>
        <v>0</v>
      </c>
      <c r="M25" s="349">
        <f t="shared" ref="M25:M30" si="31">I25</f>
        <v>0</v>
      </c>
      <c r="N25" s="258">
        <f t="shared" ref="N25:N30" si="32">J25*(1+M25)</f>
        <v>0</v>
      </c>
      <c r="O25" s="144">
        <f>IF(Ventas!$A$9&lt;=4,Ventas!$N$9,0)</f>
        <v>0</v>
      </c>
      <c r="P25" s="748">
        <f t="shared" ref="P25:P30" si="33">N25*O25</f>
        <v>0</v>
      </c>
      <c r="Q25" s="350">
        <f t="shared" ref="Q25:Q30" si="34">M25</f>
        <v>0</v>
      </c>
      <c r="R25" s="258">
        <f t="shared" ref="R25:R30" si="35">N25*(1+Q25)</f>
        <v>0</v>
      </c>
      <c r="S25" s="144">
        <f>Ventas!$R$9</f>
        <v>0</v>
      </c>
      <c r="T25" s="748">
        <f t="shared" ref="T25:T30" si="36">R25*S25</f>
        <v>0</v>
      </c>
    </row>
    <row r="26" spans="1:20" s="150" customFormat="1" ht="15">
      <c r="A26" s="347" t="str">
        <f t="shared" ref="A26:A32" si="37">A16</f>
        <v>Coste materias primas</v>
      </c>
      <c r="B26" s="284"/>
      <c r="C26" s="144">
        <f>IF(Ventas!$A$9=1,Ventas!$C$9,0)</f>
        <v>0</v>
      </c>
      <c r="D26" s="748">
        <f t="shared" si="25"/>
        <v>0</v>
      </c>
      <c r="E26" s="143"/>
      <c r="F26" s="285">
        <f t="shared" si="26"/>
        <v>0</v>
      </c>
      <c r="G26" s="144">
        <f>IF(Ventas!$A$9&lt;=2,Ventas!$F$9,0)</f>
        <v>0</v>
      </c>
      <c r="H26" s="748">
        <f t="shared" si="27"/>
        <v>0</v>
      </c>
      <c r="I26" s="349">
        <f t="shared" si="28"/>
        <v>0</v>
      </c>
      <c r="J26" s="258">
        <f t="shared" si="29"/>
        <v>0</v>
      </c>
      <c r="K26" s="144">
        <f>IF(Ventas!$A$9&lt;=3,Ventas!$J$9,0)</f>
        <v>0</v>
      </c>
      <c r="L26" s="748">
        <f t="shared" si="30"/>
        <v>0</v>
      </c>
      <c r="M26" s="349">
        <f t="shared" si="31"/>
        <v>0</v>
      </c>
      <c r="N26" s="258">
        <f t="shared" si="32"/>
        <v>0</v>
      </c>
      <c r="O26" s="144">
        <f>IF(Ventas!$A$9&lt;=4,Ventas!$N$9,0)</f>
        <v>0</v>
      </c>
      <c r="P26" s="748">
        <f t="shared" si="33"/>
        <v>0</v>
      </c>
      <c r="Q26" s="350">
        <f t="shared" si="34"/>
        <v>0</v>
      </c>
      <c r="R26" s="258">
        <f t="shared" si="35"/>
        <v>0</v>
      </c>
      <c r="S26" s="144">
        <f>Ventas!$R$9</f>
        <v>0</v>
      </c>
      <c r="T26" s="748">
        <f t="shared" si="36"/>
        <v>0</v>
      </c>
    </row>
    <row r="27" spans="1:20" s="150" customFormat="1" ht="15">
      <c r="A27" s="347" t="str">
        <f t="shared" si="37"/>
        <v>Subcontratación</v>
      </c>
      <c r="B27" s="284"/>
      <c r="C27" s="144">
        <f>IF(Ventas!$A$9=1,Ventas!$C$9,0)</f>
        <v>0</v>
      </c>
      <c r="D27" s="748">
        <f t="shared" si="25"/>
        <v>0</v>
      </c>
      <c r="E27" s="143"/>
      <c r="F27" s="285">
        <f t="shared" si="26"/>
        <v>0</v>
      </c>
      <c r="G27" s="144">
        <f>IF(Ventas!$A$9&lt;=2,Ventas!$F$9,0)</f>
        <v>0</v>
      </c>
      <c r="H27" s="748">
        <f t="shared" si="27"/>
        <v>0</v>
      </c>
      <c r="I27" s="349">
        <f t="shared" si="28"/>
        <v>0</v>
      </c>
      <c r="J27" s="258">
        <f t="shared" si="29"/>
        <v>0</v>
      </c>
      <c r="K27" s="144">
        <f>IF(Ventas!$A$9&lt;=3,Ventas!$J$9,0)</f>
        <v>0</v>
      </c>
      <c r="L27" s="748">
        <f t="shared" si="30"/>
        <v>0</v>
      </c>
      <c r="M27" s="349">
        <f t="shared" si="31"/>
        <v>0</v>
      </c>
      <c r="N27" s="258">
        <f t="shared" si="32"/>
        <v>0</v>
      </c>
      <c r="O27" s="144">
        <f>IF(Ventas!$A$9&lt;=4,Ventas!$N$9,0)</f>
        <v>0</v>
      </c>
      <c r="P27" s="748">
        <f t="shared" si="33"/>
        <v>0</v>
      </c>
      <c r="Q27" s="350">
        <f t="shared" si="34"/>
        <v>0</v>
      </c>
      <c r="R27" s="258">
        <f t="shared" si="35"/>
        <v>0</v>
      </c>
      <c r="S27" s="144">
        <f>Ventas!$R$9</f>
        <v>0</v>
      </c>
      <c r="T27" s="748">
        <f t="shared" si="36"/>
        <v>0</v>
      </c>
    </row>
    <row r="28" spans="1:20" s="146" customFormat="1" ht="15">
      <c r="A28" s="347" t="str">
        <f t="shared" si="37"/>
        <v>Envase y embalaje</v>
      </c>
      <c r="B28" s="284"/>
      <c r="C28" s="144">
        <f>IF(Ventas!$A$9=1,Ventas!$C$9,0)</f>
        <v>0</v>
      </c>
      <c r="D28" s="748">
        <f t="shared" si="25"/>
        <v>0</v>
      </c>
      <c r="E28" s="143"/>
      <c r="F28" s="285">
        <f t="shared" si="26"/>
        <v>0</v>
      </c>
      <c r="G28" s="144">
        <f>IF(Ventas!$A$9&lt;=2,Ventas!$F$9,0)</f>
        <v>0</v>
      </c>
      <c r="H28" s="748">
        <f t="shared" si="27"/>
        <v>0</v>
      </c>
      <c r="I28" s="349">
        <f t="shared" si="28"/>
        <v>0</v>
      </c>
      <c r="J28" s="258">
        <f t="shared" si="29"/>
        <v>0</v>
      </c>
      <c r="K28" s="144">
        <f>IF(Ventas!$A$9&lt;=3,Ventas!$J$9,0)</f>
        <v>0</v>
      </c>
      <c r="L28" s="748">
        <f t="shared" si="30"/>
        <v>0</v>
      </c>
      <c r="M28" s="349">
        <f t="shared" si="31"/>
        <v>0</v>
      </c>
      <c r="N28" s="258">
        <f t="shared" si="32"/>
        <v>0</v>
      </c>
      <c r="O28" s="144">
        <f>IF(Ventas!$A$9&lt;=4,Ventas!$N$9,0)</f>
        <v>0</v>
      </c>
      <c r="P28" s="748">
        <f t="shared" si="33"/>
        <v>0</v>
      </c>
      <c r="Q28" s="350">
        <f t="shared" si="34"/>
        <v>0</v>
      </c>
      <c r="R28" s="258">
        <f t="shared" si="35"/>
        <v>0</v>
      </c>
      <c r="S28" s="144">
        <f>Ventas!$R$9</f>
        <v>0</v>
      </c>
      <c r="T28" s="748">
        <f t="shared" si="36"/>
        <v>0</v>
      </c>
    </row>
    <row r="29" spans="1:20" s="146" customFormat="1" ht="15">
      <c r="A29" s="347" t="str">
        <f t="shared" si="37"/>
        <v>Transporte</v>
      </c>
      <c r="B29" s="284"/>
      <c r="C29" s="144">
        <f>IF(Ventas!$A$9=1,Ventas!$C$9,0)</f>
        <v>0</v>
      </c>
      <c r="D29" s="748">
        <f t="shared" si="25"/>
        <v>0</v>
      </c>
      <c r="E29" s="143"/>
      <c r="F29" s="285">
        <f t="shared" si="26"/>
        <v>0</v>
      </c>
      <c r="G29" s="144">
        <f>IF(Ventas!$A$9&lt;=2,Ventas!$F$9,0)</f>
        <v>0</v>
      </c>
      <c r="H29" s="748">
        <f t="shared" si="27"/>
        <v>0</v>
      </c>
      <c r="I29" s="349">
        <f t="shared" si="28"/>
        <v>0</v>
      </c>
      <c r="J29" s="258">
        <f t="shared" si="29"/>
        <v>0</v>
      </c>
      <c r="K29" s="144">
        <f>IF(Ventas!$A$9&lt;=3,Ventas!$J$9,0)</f>
        <v>0</v>
      </c>
      <c r="L29" s="748">
        <f t="shared" si="30"/>
        <v>0</v>
      </c>
      <c r="M29" s="349">
        <f t="shared" si="31"/>
        <v>0</v>
      </c>
      <c r="N29" s="258">
        <f t="shared" si="32"/>
        <v>0</v>
      </c>
      <c r="O29" s="144">
        <f>IF(Ventas!$A$9&lt;=4,Ventas!$N$9,0)</f>
        <v>0</v>
      </c>
      <c r="P29" s="748">
        <f t="shared" si="33"/>
        <v>0</v>
      </c>
      <c r="Q29" s="350">
        <f t="shared" si="34"/>
        <v>0</v>
      </c>
      <c r="R29" s="258">
        <f t="shared" si="35"/>
        <v>0</v>
      </c>
      <c r="S29" s="144">
        <f>Ventas!$R$9</f>
        <v>0</v>
      </c>
      <c r="T29" s="748">
        <f t="shared" si="36"/>
        <v>0</v>
      </c>
    </row>
    <row r="30" spans="1:20" s="146" customFormat="1" ht="15">
      <c r="A30" s="347" t="str">
        <f t="shared" si="37"/>
        <v>Otros costes variables</v>
      </c>
      <c r="B30" s="284"/>
      <c r="C30" s="144">
        <f>IF(Ventas!$A$9=1,Ventas!$C$9,0)</f>
        <v>0</v>
      </c>
      <c r="D30" s="748">
        <f t="shared" si="25"/>
        <v>0</v>
      </c>
      <c r="E30" s="143"/>
      <c r="F30" s="285">
        <f t="shared" si="26"/>
        <v>0</v>
      </c>
      <c r="G30" s="144">
        <f>IF(Ventas!$A$9&lt;=2,Ventas!$F$9,0)</f>
        <v>0</v>
      </c>
      <c r="H30" s="748">
        <f t="shared" si="27"/>
        <v>0</v>
      </c>
      <c r="I30" s="349">
        <f t="shared" si="28"/>
        <v>0</v>
      </c>
      <c r="J30" s="258">
        <f t="shared" si="29"/>
        <v>0</v>
      </c>
      <c r="K30" s="144">
        <f>IF(Ventas!$A$9&lt;=3,Ventas!$J$9,0)</f>
        <v>0</v>
      </c>
      <c r="L30" s="748">
        <f t="shared" si="30"/>
        <v>0</v>
      </c>
      <c r="M30" s="349">
        <f t="shared" si="31"/>
        <v>0</v>
      </c>
      <c r="N30" s="258">
        <f t="shared" si="32"/>
        <v>0</v>
      </c>
      <c r="O30" s="144">
        <f>IF(Ventas!$A$9&lt;=4,Ventas!$N$9,0)</f>
        <v>0</v>
      </c>
      <c r="P30" s="748">
        <f t="shared" si="33"/>
        <v>0</v>
      </c>
      <c r="Q30" s="350">
        <f t="shared" si="34"/>
        <v>0</v>
      </c>
      <c r="R30" s="258">
        <f t="shared" si="35"/>
        <v>0</v>
      </c>
      <c r="S30" s="144">
        <f>Ventas!$R$9</f>
        <v>0</v>
      </c>
      <c r="T30" s="748">
        <f t="shared" si="36"/>
        <v>0</v>
      </c>
    </row>
    <row r="31" spans="1:20" s="146" customFormat="1" ht="15">
      <c r="A31" s="358" t="str">
        <f t="shared" si="37"/>
        <v>Comisiones % 1</v>
      </c>
      <c r="B31" s="273"/>
      <c r="C31" s="144">
        <f>IF(Ventas!$A$9=1,Ventas!$C$9,0)</f>
        <v>0</v>
      </c>
      <c r="D31" s="748">
        <f>B31*C31*Ventas!$D$9</f>
        <v>0</v>
      </c>
      <c r="E31" s="147"/>
      <c r="F31" s="540">
        <f>B31</f>
        <v>0</v>
      </c>
      <c r="G31" s="144">
        <f>IF(Ventas!$A$9&lt;=2,Ventas!$F$9,0)</f>
        <v>0</v>
      </c>
      <c r="H31" s="748">
        <f>F31*G31*Ventas!$H$9</f>
        <v>0</v>
      </c>
      <c r="I31" s="148"/>
      <c r="J31" s="540">
        <f>F31</f>
        <v>0</v>
      </c>
      <c r="K31" s="144">
        <f>IF(Ventas!$A$9&lt;=3,Ventas!$J$9,0)</f>
        <v>0</v>
      </c>
      <c r="L31" s="748">
        <f>J31*K31*Ventas!$L$9</f>
        <v>0</v>
      </c>
      <c r="M31" s="148"/>
      <c r="N31" s="540">
        <f>J31</f>
        <v>0</v>
      </c>
      <c r="O31" s="144">
        <f>IF(Ventas!$A$9&lt;=4,Ventas!$N$9,0)</f>
        <v>0</v>
      </c>
      <c r="P31" s="748">
        <f>N31*O31*Ventas!$P$9</f>
        <v>0</v>
      </c>
      <c r="Q31" s="142"/>
      <c r="R31" s="540">
        <f>N31</f>
        <v>0</v>
      </c>
      <c r="S31" s="144">
        <f>Ventas!$R$9</f>
        <v>0</v>
      </c>
      <c r="T31" s="748">
        <f>R31*S31*Ventas!$T$9</f>
        <v>0</v>
      </c>
    </row>
    <row r="32" spans="1:20" s="146" customFormat="1" ht="15">
      <c r="A32" s="358" t="str">
        <f t="shared" si="37"/>
        <v>Comisiones % 2</v>
      </c>
      <c r="B32" s="273"/>
      <c r="C32" s="144">
        <f>IF(Ventas!$A$9=1,Ventas!$C$9,0)</f>
        <v>0</v>
      </c>
      <c r="D32" s="748">
        <f>B32*C32*Ventas!$D$9</f>
        <v>0</v>
      </c>
      <c r="E32" s="147"/>
      <c r="F32" s="540">
        <f>B32</f>
        <v>0</v>
      </c>
      <c r="G32" s="144">
        <f>IF(Ventas!$A$9&lt;=2,Ventas!$F$9,0)</f>
        <v>0</v>
      </c>
      <c r="H32" s="748">
        <f>F32*G32*Ventas!$H$9</f>
        <v>0</v>
      </c>
      <c r="I32" s="148"/>
      <c r="J32" s="540">
        <f>F32</f>
        <v>0</v>
      </c>
      <c r="K32" s="144">
        <f>IF(Ventas!$A$9&lt;=3,Ventas!$J$9,0)</f>
        <v>0</v>
      </c>
      <c r="L32" s="748">
        <f>J32*K32*Ventas!$L$9</f>
        <v>0</v>
      </c>
      <c r="M32" s="148"/>
      <c r="N32" s="540">
        <f>J32</f>
        <v>0</v>
      </c>
      <c r="O32" s="144">
        <f>IF(Ventas!$A$9&lt;=4,Ventas!$N$9,0)</f>
        <v>0</v>
      </c>
      <c r="P32" s="748">
        <f>N32*O32*Ventas!$P$9</f>
        <v>0</v>
      </c>
      <c r="Q32" s="142"/>
      <c r="R32" s="540">
        <f>N32</f>
        <v>0</v>
      </c>
      <c r="S32" s="144">
        <f>Ventas!$R$9</f>
        <v>0</v>
      </c>
      <c r="T32" s="748">
        <f>R32*S32*Ventas!$T$9</f>
        <v>0</v>
      </c>
    </row>
    <row r="33" spans="1:20" ht="17.25" thickBot="1">
      <c r="A33" s="49" t="s">
        <v>203</v>
      </c>
      <c r="B33" s="751">
        <f>SUM(B25:B30)+SUM('G. Variables'!B31:B32)*Ventas!C23</f>
        <v>0</v>
      </c>
      <c r="C33" s="287"/>
      <c r="D33" s="749">
        <f>SUM(D25:D32)</f>
        <v>0</v>
      </c>
      <c r="E33" s="51"/>
      <c r="F33" s="286">
        <f>SUM(F25:F30)+SUM('G. Variables'!F31:F32)*Ventas!G23</f>
        <v>0</v>
      </c>
      <c r="G33" s="287"/>
      <c r="H33" s="749">
        <f>SUM(H25:H32)</f>
        <v>0</v>
      </c>
      <c r="I33" s="51"/>
      <c r="J33" s="286">
        <f>SUM(J25:J30)+SUM('G. Variables'!J31:J32)*Ventas!L23</f>
        <v>0</v>
      </c>
      <c r="K33" s="287"/>
      <c r="L33" s="749">
        <f>SUM(L25:L32)</f>
        <v>0</v>
      </c>
      <c r="M33" s="51"/>
      <c r="N33" s="286">
        <f>SUM(N25:N30)+SUM('G. Variables'!N31:N32)*Ventas!P23</f>
        <v>0</v>
      </c>
      <c r="O33" s="287"/>
      <c r="P33" s="749">
        <f>SUM(P25:P32)</f>
        <v>0</v>
      </c>
      <c r="Q33" s="50"/>
      <c r="R33" s="286">
        <f>SUM(R25:R30)+SUM('G. Variables'!R31:R32)*Ventas!T23</f>
        <v>0</v>
      </c>
      <c r="S33" s="287"/>
      <c r="T33" s="749">
        <f>SUM(T25:T32)</f>
        <v>0</v>
      </c>
    </row>
    <row r="34" spans="1:20" ht="33">
      <c r="A34" s="52">
        <f>Ventas!B11</f>
        <v>0</v>
      </c>
      <c r="B34" s="44" t="s">
        <v>209</v>
      </c>
      <c r="C34" s="263" t="s">
        <v>210</v>
      </c>
      <c r="D34" s="750" t="s">
        <v>211</v>
      </c>
      <c r="E34" s="44" t="s">
        <v>212</v>
      </c>
      <c r="F34" s="253" t="s">
        <v>209</v>
      </c>
      <c r="G34" s="263" t="s">
        <v>210</v>
      </c>
      <c r="H34" s="750" t="s">
        <v>211</v>
      </c>
      <c r="I34" s="44" t="s">
        <v>212</v>
      </c>
      <c r="J34" s="253" t="s">
        <v>209</v>
      </c>
      <c r="K34" s="263" t="s">
        <v>210</v>
      </c>
      <c r="L34" s="750" t="s">
        <v>211</v>
      </c>
      <c r="M34" s="44" t="s">
        <v>212</v>
      </c>
      <c r="N34" s="253" t="s">
        <v>209</v>
      </c>
      <c r="O34" s="263" t="s">
        <v>210</v>
      </c>
      <c r="P34" s="750" t="s">
        <v>211</v>
      </c>
      <c r="Q34" s="44" t="s">
        <v>212</v>
      </c>
      <c r="R34" s="253" t="s">
        <v>209</v>
      </c>
      <c r="S34" s="263" t="s">
        <v>210</v>
      </c>
      <c r="T34" s="750" t="s">
        <v>211</v>
      </c>
    </row>
    <row r="35" spans="1:20" s="150" customFormat="1" ht="15">
      <c r="A35" s="347" t="str">
        <f>A25</f>
        <v>Coste mercaderías</v>
      </c>
      <c r="B35" s="284"/>
      <c r="C35" s="144">
        <f>IF(Ventas!$A$11=1,Ventas!$C$11,0)</f>
        <v>0</v>
      </c>
      <c r="D35" s="748">
        <f t="shared" ref="D35:D40" si="38">B35*C35</f>
        <v>0</v>
      </c>
      <c r="E35" s="143"/>
      <c r="F35" s="285">
        <f t="shared" ref="F35:F40" si="39">B35*(1+E35)</f>
        <v>0</v>
      </c>
      <c r="G35" s="144">
        <f>IF(Ventas!$A$11&lt;=2,Ventas!$F$11,0)</f>
        <v>0</v>
      </c>
      <c r="H35" s="748">
        <f t="shared" ref="H35:H40" si="40">F35*G35</f>
        <v>0</v>
      </c>
      <c r="I35" s="349">
        <f t="shared" ref="I35:I40" si="41">E35</f>
        <v>0</v>
      </c>
      <c r="J35" s="258">
        <f t="shared" ref="J35:J40" si="42">F35*(1+I35)</f>
        <v>0</v>
      </c>
      <c r="K35" s="144">
        <f>IF(Ventas!$A$11&lt;=3,Ventas!$J$11,0)</f>
        <v>0</v>
      </c>
      <c r="L35" s="748">
        <f t="shared" ref="L35:L40" si="43">J35*K35</f>
        <v>0</v>
      </c>
      <c r="M35" s="349">
        <f t="shared" ref="M35:M40" si="44">I35</f>
        <v>0</v>
      </c>
      <c r="N35" s="258">
        <f t="shared" ref="N35:N40" si="45">J35*(1+M35)</f>
        <v>0</v>
      </c>
      <c r="O35" s="144">
        <f>IF(Ventas!$A$11&lt;=4,Ventas!$N$11,0)</f>
        <v>0</v>
      </c>
      <c r="P35" s="748">
        <f t="shared" ref="P35:P40" si="46">N35*O35</f>
        <v>0</v>
      </c>
      <c r="Q35" s="350">
        <f t="shared" ref="Q35:Q40" si="47">M35</f>
        <v>0</v>
      </c>
      <c r="R35" s="258">
        <f t="shared" ref="R35:R40" si="48">N35*(1+Q35)</f>
        <v>0</v>
      </c>
      <c r="S35" s="144">
        <f>Ventas!$R$11</f>
        <v>0</v>
      </c>
      <c r="T35" s="748">
        <f t="shared" ref="T35:T40" si="49">R35*S35</f>
        <v>0</v>
      </c>
    </row>
    <row r="36" spans="1:20" s="150" customFormat="1" ht="15">
      <c r="A36" s="347" t="str">
        <f t="shared" ref="A36:A42" si="50">A26</f>
        <v>Coste materias primas</v>
      </c>
      <c r="B36" s="284"/>
      <c r="C36" s="144">
        <f>IF(Ventas!$A$11=1,Ventas!$C$11,0)</f>
        <v>0</v>
      </c>
      <c r="D36" s="748">
        <f t="shared" si="38"/>
        <v>0</v>
      </c>
      <c r="E36" s="143"/>
      <c r="F36" s="285">
        <f t="shared" si="39"/>
        <v>0</v>
      </c>
      <c r="G36" s="144">
        <f>IF(Ventas!$A$11&lt;=2,Ventas!$F$11,0)</f>
        <v>0</v>
      </c>
      <c r="H36" s="748">
        <f t="shared" si="40"/>
        <v>0</v>
      </c>
      <c r="I36" s="349">
        <f t="shared" si="41"/>
        <v>0</v>
      </c>
      <c r="J36" s="258">
        <f t="shared" si="42"/>
        <v>0</v>
      </c>
      <c r="K36" s="144">
        <f>IF(Ventas!$A$11&lt;=3,Ventas!$J$11,0)</f>
        <v>0</v>
      </c>
      <c r="L36" s="748">
        <f t="shared" si="43"/>
        <v>0</v>
      </c>
      <c r="M36" s="349">
        <f t="shared" si="44"/>
        <v>0</v>
      </c>
      <c r="N36" s="258">
        <f t="shared" si="45"/>
        <v>0</v>
      </c>
      <c r="O36" s="144">
        <f>IF(Ventas!$A$11&lt;=4,Ventas!$N$11,0)</f>
        <v>0</v>
      </c>
      <c r="P36" s="748">
        <f t="shared" si="46"/>
        <v>0</v>
      </c>
      <c r="Q36" s="350">
        <f t="shared" si="47"/>
        <v>0</v>
      </c>
      <c r="R36" s="258">
        <f t="shared" si="48"/>
        <v>0</v>
      </c>
      <c r="S36" s="144">
        <f>Ventas!$R$11</f>
        <v>0</v>
      </c>
      <c r="T36" s="748">
        <f t="shared" si="49"/>
        <v>0</v>
      </c>
    </row>
    <row r="37" spans="1:20" s="150" customFormat="1" ht="15">
      <c r="A37" s="347" t="str">
        <f t="shared" si="50"/>
        <v>Subcontratación</v>
      </c>
      <c r="B37" s="284"/>
      <c r="C37" s="144">
        <f>IF(Ventas!$A$11=1,Ventas!$C$11,0)</f>
        <v>0</v>
      </c>
      <c r="D37" s="748">
        <f t="shared" si="38"/>
        <v>0</v>
      </c>
      <c r="E37" s="143"/>
      <c r="F37" s="285">
        <f t="shared" si="39"/>
        <v>0</v>
      </c>
      <c r="G37" s="144">
        <f>IF(Ventas!$A$11&lt;=2,Ventas!$F$11,0)</f>
        <v>0</v>
      </c>
      <c r="H37" s="748">
        <f t="shared" si="40"/>
        <v>0</v>
      </c>
      <c r="I37" s="349">
        <f t="shared" si="41"/>
        <v>0</v>
      </c>
      <c r="J37" s="258">
        <f t="shared" si="42"/>
        <v>0</v>
      </c>
      <c r="K37" s="144">
        <f>IF(Ventas!$A$11&lt;=3,Ventas!$J$11,0)</f>
        <v>0</v>
      </c>
      <c r="L37" s="748">
        <f t="shared" si="43"/>
        <v>0</v>
      </c>
      <c r="M37" s="349">
        <f t="shared" si="44"/>
        <v>0</v>
      </c>
      <c r="N37" s="258">
        <f t="shared" si="45"/>
        <v>0</v>
      </c>
      <c r="O37" s="144">
        <f>IF(Ventas!$A$11&lt;=4,Ventas!$N$11,0)</f>
        <v>0</v>
      </c>
      <c r="P37" s="748">
        <f t="shared" si="46"/>
        <v>0</v>
      </c>
      <c r="Q37" s="350">
        <f t="shared" si="47"/>
        <v>0</v>
      </c>
      <c r="R37" s="258">
        <f t="shared" si="48"/>
        <v>0</v>
      </c>
      <c r="S37" s="144">
        <f>Ventas!$R$11</f>
        <v>0</v>
      </c>
      <c r="T37" s="748">
        <f t="shared" si="49"/>
        <v>0</v>
      </c>
    </row>
    <row r="38" spans="1:20" s="146" customFormat="1" ht="15">
      <c r="A38" s="347" t="str">
        <f t="shared" si="50"/>
        <v>Envase y embalaje</v>
      </c>
      <c r="B38" s="284"/>
      <c r="C38" s="144">
        <f>IF(Ventas!$A$11=1,Ventas!$C$11,0)</f>
        <v>0</v>
      </c>
      <c r="D38" s="748">
        <f t="shared" si="38"/>
        <v>0</v>
      </c>
      <c r="E38" s="143"/>
      <c r="F38" s="285">
        <f t="shared" si="39"/>
        <v>0</v>
      </c>
      <c r="G38" s="144">
        <f>IF(Ventas!$A$11&lt;=2,Ventas!$F$11,0)</f>
        <v>0</v>
      </c>
      <c r="H38" s="748">
        <f t="shared" si="40"/>
        <v>0</v>
      </c>
      <c r="I38" s="349">
        <f t="shared" si="41"/>
        <v>0</v>
      </c>
      <c r="J38" s="258">
        <f t="shared" si="42"/>
        <v>0</v>
      </c>
      <c r="K38" s="144">
        <f>IF(Ventas!$A$11&lt;=3,Ventas!$J$11,0)</f>
        <v>0</v>
      </c>
      <c r="L38" s="748">
        <f t="shared" si="43"/>
        <v>0</v>
      </c>
      <c r="M38" s="349">
        <f t="shared" si="44"/>
        <v>0</v>
      </c>
      <c r="N38" s="258">
        <f t="shared" si="45"/>
        <v>0</v>
      </c>
      <c r="O38" s="144">
        <f>IF(Ventas!$A$11&lt;=4,Ventas!$N$11,0)</f>
        <v>0</v>
      </c>
      <c r="P38" s="748">
        <f t="shared" si="46"/>
        <v>0</v>
      </c>
      <c r="Q38" s="350">
        <f t="shared" si="47"/>
        <v>0</v>
      </c>
      <c r="R38" s="258">
        <f t="shared" si="48"/>
        <v>0</v>
      </c>
      <c r="S38" s="144">
        <f>Ventas!$R$11</f>
        <v>0</v>
      </c>
      <c r="T38" s="748">
        <f t="shared" si="49"/>
        <v>0</v>
      </c>
    </row>
    <row r="39" spans="1:20" s="146" customFormat="1" ht="15">
      <c r="A39" s="347" t="str">
        <f t="shared" si="50"/>
        <v>Transporte</v>
      </c>
      <c r="B39" s="284"/>
      <c r="C39" s="144">
        <f>IF(Ventas!$A$11=1,Ventas!$C$11,0)</f>
        <v>0</v>
      </c>
      <c r="D39" s="748">
        <f t="shared" si="38"/>
        <v>0</v>
      </c>
      <c r="E39" s="143"/>
      <c r="F39" s="285">
        <f t="shared" si="39"/>
        <v>0</v>
      </c>
      <c r="G39" s="144">
        <f>IF(Ventas!$A$11&lt;=2,Ventas!$F$11,0)</f>
        <v>0</v>
      </c>
      <c r="H39" s="748">
        <f t="shared" si="40"/>
        <v>0</v>
      </c>
      <c r="I39" s="349">
        <f t="shared" si="41"/>
        <v>0</v>
      </c>
      <c r="J39" s="258">
        <f t="shared" si="42"/>
        <v>0</v>
      </c>
      <c r="K39" s="144">
        <f>IF(Ventas!$A$11&lt;=3,Ventas!$J$11,0)</f>
        <v>0</v>
      </c>
      <c r="L39" s="748">
        <f t="shared" si="43"/>
        <v>0</v>
      </c>
      <c r="M39" s="349">
        <f t="shared" si="44"/>
        <v>0</v>
      </c>
      <c r="N39" s="258">
        <f t="shared" si="45"/>
        <v>0</v>
      </c>
      <c r="O39" s="144">
        <f>IF(Ventas!$A$11&lt;=4,Ventas!$N$11,0)</f>
        <v>0</v>
      </c>
      <c r="P39" s="748">
        <f t="shared" si="46"/>
        <v>0</v>
      </c>
      <c r="Q39" s="350">
        <f t="shared" si="47"/>
        <v>0</v>
      </c>
      <c r="R39" s="258">
        <f t="shared" si="48"/>
        <v>0</v>
      </c>
      <c r="S39" s="144">
        <f>Ventas!$R$11</f>
        <v>0</v>
      </c>
      <c r="T39" s="748">
        <f t="shared" si="49"/>
        <v>0</v>
      </c>
    </row>
    <row r="40" spans="1:20" s="146" customFormat="1" ht="15">
      <c r="A40" s="347" t="str">
        <f t="shared" si="50"/>
        <v>Otros costes variables</v>
      </c>
      <c r="B40" s="284"/>
      <c r="C40" s="144">
        <f>IF(Ventas!$A$11=1,Ventas!$C$11,0)</f>
        <v>0</v>
      </c>
      <c r="D40" s="748">
        <f t="shared" si="38"/>
        <v>0</v>
      </c>
      <c r="E40" s="143"/>
      <c r="F40" s="285">
        <f t="shared" si="39"/>
        <v>0</v>
      </c>
      <c r="G40" s="144">
        <f>IF(Ventas!$A$11&lt;=2,Ventas!$F$11,0)</f>
        <v>0</v>
      </c>
      <c r="H40" s="748">
        <f t="shared" si="40"/>
        <v>0</v>
      </c>
      <c r="I40" s="349">
        <f t="shared" si="41"/>
        <v>0</v>
      </c>
      <c r="J40" s="258">
        <f t="shared" si="42"/>
        <v>0</v>
      </c>
      <c r="K40" s="144">
        <f>IF(Ventas!$A$11&lt;=3,Ventas!$J$11,0)</f>
        <v>0</v>
      </c>
      <c r="L40" s="748">
        <f t="shared" si="43"/>
        <v>0</v>
      </c>
      <c r="M40" s="349">
        <f t="shared" si="44"/>
        <v>0</v>
      </c>
      <c r="N40" s="258">
        <f t="shared" si="45"/>
        <v>0</v>
      </c>
      <c r="O40" s="144">
        <f>IF(Ventas!$A$11&lt;=4,Ventas!$N$11,0)</f>
        <v>0</v>
      </c>
      <c r="P40" s="748">
        <f t="shared" si="46"/>
        <v>0</v>
      </c>
      <c r="Q40" s="350">
        <f t="shared" si="47"/>
        <v>0</v>
      </c>
      <c r="R40" s="258">
        <f t="shared" si="48"/>
        <v>0</v>
      </c>
      <c r="S40" s="144">
        <f>Ventas!$R$11</f>
        <v>0</v>
      </c>
      <c r="T40" s="748">
        <f t="shared" si="49"/>
        <v>0</v>
      </c>
    </row>
    <row r="41" spans="1:20" s="146" customFormat="1" ht="15">
      <c r="A41" s="358" t="str">
        <f t="shared" si="50"/>
        <v>Comisiones % 1</v>
      </c>
      <c r="B41" s="273"/>
      <c r="C41" s="144">
        <f>IF(Ventas!$A$11=1,Ventas!$C$11,0)</f>
        <v>0</v>
      </c>
      <c r="D41" s="748">
        <f>B41*C41*Ventas!$D$11</f>
        <v>0</v>
      </c>
      <c r="E41" s="147"/>
      <c r="F41" s="540">
        <f>B41</f>
        <v>0</v>
      </c>
      <c r="G41" s="144">
        <f>IF(Ventas!$A$11&lt;=2,Ventas!$F$11,0)</f>
        <v>0</v>
      </c>
      <c r="H41" s="748">
        <f>F41*G41*Ventas!$H$11</f>
        <v>0</v>
      </c>
      <c r="I41" s="148"/>
      <c r="J41" s="540">
        <f>F41</f>
        <v>0</v>
      </c>
      <c r="K41" s="144">
        <f>IF(Ventas!$A$11&lt;=3,Ventas!$J$11,0)</f>
        <v>0</v>
      </c>
      <c r="L41" s="748">
        <f>J41*K41*Ventas!$L$11</f>
        <v>0</v>
      </c>
      <c r="M41" s="148"/>
      <c r="N41" s="540">
        <f>J41</f>
        <v>0</v>
      </c>
      <c r="O41" s="144">
        <f>IF(Ventas!$A$11&lt;=4,Ventas!$N$11,0)</f>
        <v>0</v>
      </c>
      <c r="P41" s="748">
        <f>N41*O41*Ventas!$P$11</f>
        <v>0</v>
      </c>
      <c r="Q41" s="142"/>
      <c r="R41" s="540">
        <f>N41</f>
        <v>0</v>
      </c>
      <c r="S41" s="144">
        <f>Ventas!$R$11</f>
        <v>0</v>
      </c>
      <c r="T41" s="748">
        <f>R41*S41*Ventas!$T$11</f>
        <v>0</v>
      </c>
    </row>
    <row r="42" spans="1:20" s="146" customFormat="1" ht="15">
      <c r="A42" s="358" t="str">
        <f t="shared" si="50"/>
        <v>Comisiones % 2</v>
      </c>
      <c r="B42" s="273"/>
      <c r="C42" s="144">
        <f>IF(Ventas!$A$11=1,Ventas!$C$11,0)</f>
        <v>0</v>
      </c>
      <c r="D42" s="748">
        <f>B42*C42*Ventas!$D$11</f>
        <v>0</v>
      </c>
      <c r="E42" s="147"/>
      <c r="F42" s="540">
        <f>B42</f>
        <v>0</v>
      </c>
      <c r="G42" s="144">
        <f>IF(Ventas!$A$11&lt;=2,Ventas!$F$11,0)</f>
        <v>0</v>
      </c>
      <c r="H42" s="748">
        <f>F42*G42*Ventas!$H$11</f>
        <v>0</v>
      </c>
      <c r="I42" s="148"/>
      <c r="J42" s="540">
        <f>F42</f>
        <v>0</v>
      </c>
      <c r="K42" s="144">
        <f>IF(Ventas!$A$11&lt;=3,Ventas!$J$11,0)</f>
        <v>0</v>
      </c>
      <c r="L42" s="748">
        <f>J42*K42*Ventas!$L$11</f>
        <v>0</v>
      </c>
      <c r="M42" s="148"/>
      <c r="N42" s="540">
        <f>J42</f>
        <v>0</v>
      </c>
      <c r="O42" s="144">
        <f>IF(Ventas!$A$11&lt;=4,Ventas!$N$11,0)</f>
        <v>0</v>
      </c>
      <c r="P42" s="748">
        <f>N42*O42*Ventas!$P$11</f>
        <v>0</v>
      </c>
      <c r="Q42" s="142"/>
      <c r="R42" s="540">
        <f>N42</f>
        <v>0</v>
      </c>
      <c r="S42" s="144">
        <f>Ventas!$R$11</f>
        <v>0</v>
      </c>
      <c r="T42" s="748">
        <f>R42*S42*Ventas!$T$11</f>
        <v>0</v>
      </c>
    </row>
    <row r="43" spans="1:20" ht="17.25" thickBot="1">
      <c r="A43" s="49" t="s">
        <v>203</v>
      </c>
      <c r="B43" s="751">
        <f>SUM(B35:B40)+SUM('G. Variables'!B41:B42)*Ventas!D32</f>
        <v>0</v>
      </c>
      <c r="C43" s="287"/>
      <c r="D43" s="749">
        <f>SUM(D35:D42)</f>
        <v>0</v>
      </c>
      <c r="E43" s="51"/>
      <c r="F43" s="286">
        <f>SUM(F35:F40)+SUM('G. Variables'!F41:F42)*Ventas!H32</f>
        <v>0</v>
      </c>
      <c r="G43" s="287"/>
      <c r="H43" s="749">
        <f>SUM(H35:H42)</f>
        <v>0</v>
      </c>
      <c r="I43" s="51"/>
      <c r="J43" s="286">
        <f>SUM(J35:J40)+SUM('G. Variables'!J41:J42)*Ventas!L32</f>
        <v>0</v>
      </c>
      <c r="K43" s="287"/>
      <c r="L43" s="749">
        <f>SUM(L35:L42)</f>
        <v>0</v>
      </c>
      <c r="M43" s="51"/>
      <c r="N43" s="286">
        <f>SUM(N35:N40)+SUM('G. Variables'!N41:N42)*Ventas!P32</f>
        <v>0</v>
      </c>
      <c r="O43" s="287"/>
      <c r="P43" s="749">
        <f>SUM(P35:P42)</f>
        <v>0</v>
      </c>
      <c r="Q43" s="50"/>
      <c r="R43" s="286">
        <f>SUM(R35:R40)+SUM('G. Variables'!R41:R42)*Ventas!T32</f>
        <v>0</v>
      </c>
      <c r="S43" s="287"/>
      <c r="T43" s="749">
        <f>SUM(T35:T42)</f>
        <v>0</v>
      </c>
    </row>
    <row r="44" spans="1:20" ht="33">
      <c r="A44" s="53">
        <f>Ventas!B13</f>
        <v>0</v>
      </c>
      <c r="B44" s="44" t="s">
        <v>209</v>
      </c>
      <c r="C44" s="263" t="s">
        <v>210</v>
      </c>
      <c r="D44" s="750" t="s">
        <v>211</v>
      </c>
      <c r="E44" s="44" t="s">
        <v>212</v>
      </c>
      <c r="F44" s="253" t="s">
        <v>209</v>
      </c>
      <c r="G44" s="263" t="s">
        <v>210</v>
      </c>
      <c r="H44" s="750" t="s">
        <v>211</v>
      </c>
      <c r="I44" s="44" t="s">
        <v>212</v>
      </c>
      <c r="J44" s="253" t="s">
        <v>209</v>
      </c>
      <c r="K44" s="263" t="s">
        <v>210</v>
      </c>
      <c r="L44" s="750" t="s">
        <v>211</v>
      </c>
      <c r="M44" s="44" t="s">
        <v>212</v>
      </c>
      <c r="N44" s="253" t="s">
        <v>209</v>
      </c>
      <c r="O44" s="263" t="s">
        <v>210</v>
      </c>
      <c r="P44" s="750" t="s">
        <v>211</v>
      </c>
      <c r="Q44" s="44" t="s">
        <v>212</v>
      </c>
      <c r="R44" s="253" t="s">
        <v>209</v>
      </c>
      <c r="S44" s="263" t="s">
        <v>210</v>
      </c>
      <c r="T44" s="750" t="s">
        <v>211</v>
      </c>
    </row>
    <row r="45" spans="1:20" s="150" customFormat="1" ht="15">
      <c r="A45" s="347" t="str">
        <f>A35</f>
        <v>Coste mercaderías</v>
      </c>
      <c r="B45" s="284"/>
      <c r="C45" s="144">
        <f>IF(Ventas!$A$13=1,Ventas!$C$13,0)</f>
        <v>0</v>
      </c>
      <c r="D45" s="748">
        <f t="shared" ref="D45:D50" si="51">B45*C45</f>
        <v>0</v>
      </c>
      <c r="E45" s="143"/>
      <c r="F45" s="285">
        <f t="shared" ref="F45:F50" si="52">B45*(1+E45)</f>
        <v>0</v>
      </c>
      <c r="G45" s="144">
        <f>IF(Ventas!$A$13&lt;=2,Ventas!$F$13,0)</f>
        <v>0</v>
      </c>
      <c r="H45" s="748">
        <f t="shared" ref="H45:H50" si="53">F45*G45</f>
        <v>0</v>
      </c>
      <c r="I45" s="349">
        <f t="shared" ref="I45:I50" si="54">E45</f>
        <v>0</v>
      </c>
      <c r="J45" s="258">
        <f t="shared" ref="J45:J50" si="55">F45*(1+I45)</f>
        <v>0</v>
      </c>
      <c r="K45" s="144">
        <f>IF(Ventas!$A$13&lt;=3,Ventas!$J$13,0)</f>
        <v>0</v>
      </c>
      <c r="L45" s="748">
        <f t="shared" ref="L45:L50" si="56">J45*K45</f>
        <v>0</v>
      </c>
      <c r="M45" s="349">
        <f t="shared" ref="M45:M50" si="57">I45</f>
        <v>0</v>
      </c>
      <c r="N45" s="258">
        <f t="shared" ref="N45:N50" si="58">J45*(1+M45)</f>
        <v>0</v>
      </c>
      <c r="O45" s="144">
        <f>IF(Ventas!$A$13&lt;=4,Ventas!$N$13,0)</f>
        <v>0</v>
      </c>
      <c r="P45" s="748">
        <f t="shared" ref="P45:P50" si="59">N45*O45</f>
        <v>0</v>
      </c>
      <c r="Q45" s="350">
        <f t="shared" ref="Q45:Q50" si="60">M45</f>
        <v>0</v>
      </c>
      <c r="R45" s="258">
        <f t="shared" ref="R45:R50" si="61">N45*(1+Q45)</f>
        <v>0</v>
      </c>
      <c r="S45" s="144">
        <f>Ventas!$R$13</f>
        <v>0</v>
      </c>
      <c r="T45" s="748">
        <f t="shared" ref="T45:T50" si="62">R45*S45</f>
        <v>0</v>
      </c>
    </row>
    <row r="46" spans="1:20" s="150" customFormat="1" ht="15">
      <c r="A46" s="347" t="str">
        <f t="shared" ref="A46:A52" si="63">A36</f>
        <v>Coste materias primas</v>
      </c>
      <c r="B46" s="284"/>
      <c r="C46" s="144">
        <f>IF(Ventas!$A$13=1,Ventas!$C$13,0)</f>
        <v>0</v>
      </c>
      <c r="D46" s="748">
        <f t="shared" si="51"/>
        <v>0</v>
      </c>
      <c r="E46" s="143"/>
      <c r="F46" s="285">
        <f t="shared" si="52"/>
        <v>0</v>
      </c>
      <c r="G46" s="144">
        <f>Ventas!$F$13</f>
        <v>0</v>
      </c>
      <c r="H46" s="748">
        <f t="shared" si="53"/>
        <v>0</v>
      </c>
      <c r="I46" s="349">
        <f t="shared" si="54"/>
        <v>0</v>
      </c>
      <c r="J46" s="258">
        <f t="shared" si="55"/>
        <v>0</v>
      </c>
      <c r="K46" s="144">
        <f>IF(Ventas!$A$13&lt;=3,Ventas!$J$13,0)</f>
        <v>0</v>
      </c>
      <c r="L46" s="748">
        <f t="shared" si="56"/>
        <v>0</v>
      </c>
      <c r="M46" s="349">
        <f t="shared" si="57"/>
        <v>0</v>
      </c>
      <c r="N46" s="258">
        <f t="shared" si="58"/>
        <v>0</v>
      </c>
      <c r="O46" s="144">
        <f>IF(Ventas!$A$13&lt;=4,Ventas!$N$13,0)</f>
        <v>0</v>
      </c>
      <c r="P46" s="748">
        <f t="shared" si="59"/>
        <v>0</v>
      </c>
      <c r="Q46" s="350">
        <f t="shared" si="60"/>
        <v>0</v>
      </c>
      <c r="R46" s="258">
        <f t="shared" si="61"/>
        <v>0</v>
      </c>
      <c r="S46" s="144">
        <f>Ventas!$R$13</f>
        <v>0</v>
      </c>
      <c r="T46" s="748">
        <f t="shared" si="62"/>
        <v>0</v>
      </c>
    </row>
    <row r="47" spans="1:20" s="146" customFormat="1" ht="15">
      <c r="A47" s="347" t="str">
        <f t="shared" si="63"/>
        <v>Subcontratación</v>
      </c>
      <c r="B47" s="284"/>
      <c r="C47" s="144">
        <f>IF(Ventas!$A$13=1,Ventas!$C$13,0)</f>
        <v>0</v>
      </c>
      <c r="D47" s="748">
        <f t="shared" si="51"/>
        <v>0</v>
      </c>
      <c r="E47" s="143"/>
      <c r="F47" s="285">
        <f t="shared" si="52"/>
        <v>0</v>
      </c>
      <c r="G47" s="144">
        <f>Ventas!$F$13</f>
        <v>0</v>
      </c>
      <c r="H47" s="748">
        <f t="shared" si="53"/>
        <v>0</v>
      </c>
      <c r="I47" s="349">
        <f t="shared" si="54"/>
        <v>0</v>
      </c>
      <c r="J47" s="258">
        <f t="shared" si="55"/>
        <v>0</v>
      </c>
      <c r="K47" s="144">
        <f>IF(Ventas!$A$13&lt;=3,Ventas!$J$13,0)</f>
        <v>0</v>
      </c>
      <c r="L47" s="748">
        <f t="shared" si="56"/>
        <v>0</v>
      </c>
      <c r="M47" s="349">
        <f t="shared" si="57"/>
        <v>0</v>
      </c>
      <c r="N47" s="258">
        <f t="shared" si="58"/>
        <v>0</v>
      </c>
      <c r="O47" s="144">
        <f>IF(Ventas!$A$13&lt;=4,Ventas!$N$13,0)</f>
        <v>0</v>
      </c>
      <c r="P47" s="748">
        <f t="shared" si="59"/>
        <v>0</v>
      </c>
      <c r="Q47" s="350">
        <f t="shared" si="60"/>
        <v>0</v>
      </c>
      <c r="R47" s="258">
        <f t="shared" si="61"/>
        <v>0</v>
      </c>
      <c r="S47" s="144">
        <f>Ventas!$R$13</f>
        <v>0</v>
      </c>
      <c r="T47" s="748">
        <f t="shared" si="62"/>
        <v>0</v>
      </c>
    </row>
    <row r="48" spans="1:20" s="150" customFormat="1" ht="15">
      <c r="A48" s="347" t="str">
        <f t="shared" si="63"/>
        <v>Envase y embalaje</v>
      </c>
      <c r="B48" s="284"/>
      <c r="C48" s="144">
        <f>IF(Ventas!$A$13=1,Ventas!$C$13,0)</f>
        <v>0</v>
      </c>
      <c r="D48" s="748">
        <f t="shared" si="51"/>
        <v>0</v>
      </c>
      <c r="E48" s="143"/>
      <c r="F48" s="285">
        <f t="shared" si="52"/>
        <v>0</v>
      </c>
      <c r="G48" s="144">
        <f>Ventas!$F$13</f>
        <v>0</v>
      </c>
      <c r="H48" s="748">
        <f t="shared" si="53"/>
        <v>0</v>
      </c>
      <c r="I48" s="349">
        <f t="shared" si="54"/>
        <v>0</v>
      </c>
      <c r="J48" s="258">
        <f t="shared" si="55"/>
        <v>0</v>
      </c>
      <c r="K48" s="144">
        <f>IF(Ventas!$A$13&lt;=3,Ventas!$J$13,0)</f>
        <v>0</v>
      </c>
      <c r="L48" s="748">
        <f t="shared" si="56"/>
        <v>0</v>
      </c>
      <c r="M48" s="349">
        <f t="shared" si="57"/>
        <v>0</v>
      </c>
      <c r="N48" s="258">
        <f t="shared" si="58"/>
        <v>0</v>
      </c>
      <c r="O48" s="144">
        <f>IF(Ventas!$A$13&lt;=4,Ventas!$N$13,0)</f>
        <v>0</v>
      </c>
      <c r="P48" s="748">
        <f t="shared" si="59"/>
        <v>0</v>
      </c>
      <c r="Q48" s="350">
        <f t="shared" si="60"/>
        <v>0</v>
      </c>
      <c r="R48" s="258">
        <f t="shared" si="61"/>
        <v>0</v>
      </c>
      <c r="S48" s="144">
        <f>Ventas!$R$13</f>
        <v>0</v>
      </c>
      <c r="T48" s="748">
        <f t="shared" si="62"/>
        <v>0</v>
      </c>
    </row>
    <row r="49" spans="1:20" s="150" customFormat="1" ht="15">
      <c r="A49" s="347" t="str">
        <f t="shared" si="63"/>
        <v>Transporte</v>
      </c>
      <c r="B49" s="284"/>
      <c r="C49" s="144">
        <f>IF(Ventas!$A$13=1,Ventas!$C$13,0)</f>
        <v>0</v>
      </c>
      <c r="D49" s="748">
        <f t="shared" si="51"/>
        <v>0</v>
      </c>
      <c r="E49" s="143"/>
      <c r="F49" s="285">
        <f t="shared" si="52"/>
        <v>0</v>
      </c>
      <c r="G49" s="144">
        <f>Ventas!$F$13</f>
        <v>0</v>
      </c>
      <c r="H49" s="748">
        <f t="shared" si="53"/>
        <v>0</v>
      </c>
      <c r="I49" s="349">
        <f t="shared" si="54"/>
        <v>0</v>
      </c>
      <c r="J49" s="258">
        <f t="shared" si="55"/>
        <v>0</v>
      </c>
      <c r="K49" s="144">
        <f>IF(Ventas!$A$13&lt;=3,Ventas!$J$13,0)</f>
        <v>0</v>
      </c>
      <c r="L49" s="748">
        <f t="shared" si="56"/>
        <v>0</v>
      </c>
      <c r="M49" s="349">
        <f t="shared" si="57"/>
        <v>0</v>
      </c>
      <c r="N49" s="258">
        <f t="shared" si="58"/>
        <v>0</v>
      </c>
      <c r="O49" s="144">
        <f>IF(Ventas!$A$13&lt;=4,Ventas!$N$13,0)</f>
        <v>0</v>
      </c>
      <c r="P49" s="748">
        <f t="shared" si="59"/>
        <v>0</v>
      </c>
      <c r="Q49" s="350">
        <f t="shared" si="60"/>
        <v>0</v>
      </c>
      <c r="R49" s="258">
        <f t="shared" si="61"/>
        <v>0</v>
      </c>
      <c r="S49" s="144">
        <f>Ventas!$R$13</f>
        <v>0</v>
      </c>
      <c r="T49" s="748">
        <f t="shared" si="62"/>
        <v>0</v>
      </c>
    </row>
    <row r="50" spans="1:20" s="150" customFormat="1" ht="15">
      <c r="A50" s="347" t="str">
        <f t="shared" si="63"/>
        <v>Otros costes variables</v>
      </c>
      <c r="B50" s="284"/>
      <c r="C50" s="144">
        <f>IF(Ventas!$A$13=1,Ventas!$C$13,0)</f>
        <v>0</v>
      </c>
      <c r="D50" s="748">
        <f t="shared" si="51"/>
        <v>0</v>
      </c>
      <c r="E50" s="143"/>
      <c r="F50" s="285">
        <f t="shared" si="52"/>
        <v>0</v>
      </c>
      <c r="G50" s="144">
        <f>Ventas!$F$13</f>
        <v>0</v>
      </c>
      <c r="H50" s="748">
        <f t="shared" si="53"/>
        <v>0</v>
      </c>
      <c r="I50" s="349">
        <f t="shared" si="54"/>
        <v>0</v>
      </c>
      <c r="J50" s="258">
        <f t="shared" si="55"/>
        <v>0</v>
      </c>
      <c r="K50" s="144">
        <f>IF(Ventas!$A$13&lt;=3,Ventas!$J$13,0)</f>
        <v>0</v>
      </c>
      <c r="L50" s="748">
        <f t="shared" si="56"/>
        <v>0</v>
      </c>
      <c r="M50" s="349">
        <f t="shared" si="57"/>
        <v>0</v>
      </c>
      <c r="N50" s="258">
        <f t="shared" si="58"/>
        <v>0</v>
      </c>
      <c r="O50" s="144">
        <f>IF(Ventas!$A$13&lt;=4,Ventas!$N$13,0)</f>
        <v>0</v>
      </c>
      <c r="P50" s="748">
        <f t="shared" si="59"/>
        <v>0</v>
      </c>
      <c r="Q50" s="350">
        <f t="shared" si="60"/>
        <v>0</v>
      </c>
      <c r="R50" s="258">
        <f t="shared" si="61"/>
        <v>0</v>
      </c>
      <c r="S50" s="144">
        <f>Ventas!$R$13</f>
        <v>0</v>
      </c>
      <c r="T50" s="748">
        <f t="shared" si="62"/>
        <v>0</v>
      </c>
    </row>
    <row r="51" spans="1:20" s="146" customFormat="1" ht="15">
      <c r="A51" s="358" t="str">
        <f t="shared" si="63"/>
        <v>Comisiones % 1</v>
      </c>
      <c r="B51" s="273"/>
      <c r="C51" s="144">
        <f>IF(Ventas!$A$13=1,Ventas!$C$13,0)</f>
        <v>0</v>
      </c>
      <c r="D51" s="748">
        <f>B51*C51*Ventas!$D$13</f>
        <v>0</v>
      </c>
      <c r="E51" s="147"/>
      <c r="F51" s="540">
        <f>B51</f>
        <v>0</v>
      </c>
      <c r="G51" s="144">
        <f>Ventas!$F$13</f>
        <v>0</v>
      </c>
      <c r="H51" s="748">
        <f>F51*G51*Ventas!$H$13</f>
        <v>0</v>
      </c>
      <c r="I51" s="148"/>
      <c r="J51" s="540">
        <f>F51</f>
        <v>0</v>
      </c>
      <c r="K51" s="144">
        <f>IF(Ventas!$A$13&lt;=3,Ventas!$J$13,0)</f>
        <v>0</v>
      </c>
      <c r="L51" s="748">
        <f>J51*K51*Ventas!$L$13</f>
        <v>0</v>
      </c>
      <c r="M51" s="148"/>
      <c r="N51" s="540">
        <f>J51</f>
        <v>0</v>
      </c>
      <c r="O51" s="144">
        <f>IF(Ventas!$A$13&lt;=4,Ventas!$N$13,0)</f>
        <v>0</v>
      </c>
      <c r="P51" s="748">
        <f>N51*O51*Ventas!$P$13</f>
        <v>0</v>
      </c>
      <c r="Q51" s="142"/>
      <c r="R51" s="540">
        <f>N51</f>
        <v>0</v>
      </c>
      <c r="S51" s="144">
        <f>Ventas!$R$13</f>
        <v>0</v>
      </c>
      <c r="T51" s="748">
        <f>R51*S51*Ventas!$T$13</f>
        <v>0</v>
      </c>
    </row>
    <row r="52" spans="1:20" s="146" customFormat="1" ht="15">
      <c r="A52" s="358" t="str">
        <f t="shared" si="63"/>
        <v>Comisiones % 2</v>
      </c>
      <c r="B52" s="273"/>
      <c r="C52" s="144">
        <f>IF(Ventas!$A$13=1,Ventas!$C$13,0)</f>
        <v>0</v>
      </c>
      <c r="D52" s="748">
        <f>B52*C52*Ventas!$D$13</f>
        <v>0</v>
      </c>
      <c r="E52" s="147"/>
      <c r="F52" s="540">
        <f>B52</f>
        <v>0</v>
      </c>
      <c r="G52" s="144">
        <f>Ventas!$F$13</f>
        <v>0</v>
      </c>
      <c r="H52" s="748">
        <f>F52*G52*Ventas!$H$13</f>
        <v>0</v>
      </c>
      <c r="I52" s="148"/>
      <c r="J52" s="540">
        <f>F52</f>
        <v>0</v>
      </c>
      <c r="K52" s="144">
        <f>IF(Ventas!$A$13&lt;=3,Ventas!$J$13,0)</f>
        <v>0</v>
      </c>
      <c r="L52" s="748">
        <f>J52*K52*Ventas!$L$13</f>
        <v>0</v>
      </c>
      <c r="M52" s="148"/>
      <c r="N52" s="540">
        <f>J52</f>
        <v>0</v>
      </c>
      <c r="O52" s="144">
        <f>IF(Ventas!$A$13&lt;=4,Ventas!$N$13,0)</f>
        <v>0</v>
      </c>
      <c r="P52" s="748">
        <f>N52*O52*Ventas!$P$13</f>
        <v>0</v>
      </c>
      <c r="Q52" s="142"/>
      <c r="R52" s="540">
        <f>N52</f>
        <v>0</v>
      </c>
      <c r="S52" s="144">
        <f>Ventas!$R$13</f>
        <v>0</v>
      </c>
      <c r="T52" s="748">
        <f>R52*S52*Ventas!$T$13</f>
        <v>0</v>
      </c>
    </row>
    <row r="53" spans="1:20" ht="17.25" thickBot="1">
      <c r="A53" s="49" t="s">
        <v>203</v>
      </c>
      <c r="B53" s="751">
        <f>SUM(B45:B50)+SUM('G. Variables'!B51:B52)*Ventas!D41</f>
        <v>0</v>
      </c>
      <c r="C53" s="287"/>
      <c r="D53" s="749">
        <f>SUM(D45:D52)</f>
        <v>0</v>
      </c>
      <c r="E53" s="51"/>
      <c r="F53" s="286">
        <f>SUM(F45:F50)+SUM('G. Variables'!F51:F52)*Ventas!H41</f>
        <v>0</v>
      </c>
      <c r="G53" s="287"/>
      <c r="H53" s="749">
        <f>SUM(H45:H52)</f>
        <v>0</v>
      </c>
      <c r="I53" s="51"/>
      <c r="J53" s="286">
        <f>SUM(J45:J50)+SUM('G. Variables'!J51:J52)*Ventas!L41</f>
        <v>0</v>
      </c>
      <c r="K53" s="287"/>
      <c r="L53" s="749">
        <f>SUM(L45:L52)</f>
        <v>0</v>
      </c>
      <c r="M53" s="51"/>
      <c r="N53" s="286">
        <f>SUM(N45:N50)+SUM('G. Variables'!N51:N52)*Ventas!P41</f>
        <v>0</v>
      </c>
      <c r="O53" s="287"/>
      <c r="P53" s="749">
        <f>SUM(P45:P52)</f>
        <v>0</v>
      </c>
      <c r="Q53" s="50"/>
      <c r="R53" s="286">
        <f>SUM(R45:R50)+SUM('G. Variables'!R51:R52)*Ventas!T41</f>
        <v>0</v>
      </c>
      <c r="S53" s="287"/>
      <c r="T53" s="749">
        <f>SUM(T45:T52)</f>
        <v>0</v>
      </c>
    </row>
    <row r="54" spans="1:20" s="54" customFormat="1" ht="34.5" customHeight="1" thickBot="1">
      <c r="A54" s="1001" t="s">
        <v>204</v>
      </c>
      <c r="B54" s="1002"/>
      <c r="C54" s="1003"/>
      <c r="D54" s="490" t="s">
        <v>60</v>
      </c>
      <c r="E54" s="490" t="s">
        <v>61</v>
      </c>
      <c r="F54" s="490" t="s">
        <v>62</v>
      </c>
      <c r="G54" s="490" t="s">
        <v>176</v>
      </c>
      <c r="H54" s="491" t="s">
        <v>177</v>
      </c>
      <c r="J54" s="259"/>
      <c r="N54" s="259"/>
      <c r="O54" s="55"/>
      <c r="P54" s="56"/>
      <c r="R54" s="259"/>
    </row>
    <row r="55" spans="1:20" s="146" customFormat="1" ht="26.25" customHeight="1">
      <c r="A55" s="1006">
        <f>A4</f>
        <v>0</v>
      </c>
      <c r="B55" s="1007"/>
      <c r="C55" s="1007"/>
      <c r="D55" s="151">
        <f>D13</f>
        <v>0</v>
      </c>
      <c r="E55" s="151">
        <f>H13</f>
        <v>0</v>
      </c>
      <c r="F55" s="151">
        <f>L13</f>
        <v>0</v>
      </c>
      <c r="G55" s="151">
        <f>P13</f>
        <v>0</v>
      </c>
      <c r="H55" s="244">
        <f>T13</f>
        <v>0</v>
      </c>
      <c r="J55" s="260"/>
      <c r="N55" s="260"/>
      <c r="O55" s="142"/>
      <c r="P55" s="145"/>
      <c r="R55" s="260"/>
    </row>
    <row r="56" spans="1:20" s="146" customFormat="1" ht="26.25" customHeight="1">
      <c r="A56" s="1008" t="s">
        <v>208</v>
      </c>
      <c r="B56" s="1009"/>
      <c r="C56" s="1009"/>
      <c r="D56" s="348">
        <f>Inicio!$D$22</f>
        <v>0.21</v>
      </c>
      <c r="E56" s="348">
        <f>D56</f>
        <v>0.21</v>
      </c>
      <c r="F56" s="348">
        <f>E56</f>
        <v>0.21</v>
      </c>
      <c r="G56" s="733">
        <f>F56</f>
        <v>0.21</v>
      </c>
      <c r="H56" s="734">
        <f>G56</f>
        <v>0.21</v>
      </c>
      <c r="J56" s="260"/>
      <c r="N56" s="260"/>
      <c r="O56" s="142"/>
      <c r="P56" s="145"/>
      <c r="R56" s="260"/>
    </row>
    <row r="57" spans="1:20" s="146" customFormat="1" ht="26.25" customHeight="1" thickBot="1">
      <c r="A57" s="1004" t="s">
        <v>205</v>
      </c>
      <c r="B57" s="1005"/>
      <c r="C57" s="1005"/>
      <c r="D57" s="152">
        <f>D55*(1+D56)</f>
        <v>0</v>
      </c>
      <c r="E57" s="152">
        <f>E55*(1+E56)</f>
        <v>0</v>
      </c>
      <c r="F57" s="152">
        <f>F55*(1+F56)</f>
        <v>0</v>
      </c>
      <c r="G57" s="152">
        <f>G55*(1+G56)</f>
        <v>0</v>
      </c>
      <c r="H57" s="245">
        <f>H55*(1+H56)</f>
        <v>0</v>
      </c>
      <c r="J57" s="260"/>
      <c r="N57" s="260"/>
      <c r="O57" s="142"/>
      <c r="P57" s="145"/>
      <c r="R57" s="260"/>
    </row>
    <row r="58" spans="1:20" s="146" customFormat="1" ht="26.25" customHeight="1">
      <c r="A58" s="1006">
        <f>A14</f>
        <v>0</v>
      </c>
      <c r="B58" s="1007"/>
      <c r="C58" s="1007"/>
      <c r="D58" s="151">
        <f>D23</f>
        <v>0</v>
      </c>
      <c r="E58" s="151">
        <f>H23</f>
        <v>0</v>
      </c>
      <c r="F58" s="151">
        <f>L23</f>
        <v>0</v>
      </c>
      <c r="G58" s="151">
        <f>P23</f>
        <v>0</v>
      </c>
      <c r="H58" s="244">
        <f>T23</f>
        <v>0</v>
      </c>
      <c r="J58" s="260"/>
      <c r="N58" s="260"/>
      <c r="O58" s="142"/>
      <c r="P58" s="145"/>
      <c r="R58" s="260"/>
    </row>
    <row r="59" spans="1:20" s="146" customFormat="1" ht="26.25" customHeight="1">
      <c r="A59" s="1008" t="s">
        <v>208</v>
      </c>
      <c r="B59" s="1009"/>
      <c r="C59" s="1009"/>
      <c r="D59" s="348">
        <f>Inicio!$D$22</f>
        <v>0.21</v>
      </c>
      <c r="E59" s="348">
        <f>D59</f>
        <v>0.21</v>
      </c>
      <c r="F59" s="348">
        <f>E59</f>
        <v>0.21</v>
      </c>
      <c r="G59" s="348">
        <f>F59</f>
        <v>0.21</v>
      </c>
      <c r="H59" s="734">
        <f>G59</f>
        <v>0.21</v>
      </c>
      <c r="J59" s="260"/>
      <c r="N59" s="260"/>
      <c r="O59" s="142"/>
      <c r="P59" s="145"/>
      <c r="R59" s="260"/>
    </row>
    <row r="60" spans="1:20" s="146" customFormat="1" ht="26.25" customHeight="1" thickBot="1">
      <c r="A60" s="1004" t="s">
        <v>205</v>
      </c>
      <c r="B60" s="1005"/>
      <c r="C60" s="1005"/>
      <c r="D60" s="152">
        <f>D58*(1+D59)</f>
        <v>0</v>
      </c>
      <c r="E60" s="152">
        <f>E58*(1+E59)</f>
        <v>0</v>
      </c>
      <c r="F60" s="152">
        <f>F58*(1+F59)</f>
        <v>0</v>
      </c>
      <c r="G60" s="152">
        <f>G58*(1+G59)</f>
        <v>0</v>
      </c>
      <c r="H60" s="245">
        <f>H58*(1+H59)</f>
        <v>0</v>
      </c>
      <c r="J60" s="260"/>
      <c r="N60" s="260"/>
      <c r="O60" s="142"/>
      <c r="P60" s="145"/>
      <c r="R60" s="260"/>
    </row>
    <row r="61" spans="1:20" s="146" customFormat="1" ht="26.25" customHeight="1">
      <c r="A61" s="1006">
        <f>A24</f>
        <v>0</v>
      </c>
      <c r="B61" s="1007"/>
      <c r="C61" s="1007"/>
      <c r="D61" s="151">
        <f>D33</f>
        <v>0</v>
      </c>
      <c r="E61" s="151">
        <f>H33</f>
        <v>0</v>
      </c>
      <c r="F61" s="151">
        <f>L33</f>
        <v>0</v>
      </c>
      <c r="G61" s="151">
        <f>P33</f>
        <v>0</v>
      </c>
      <c r="H61" s="244">
        <f>T33</f>
        <v>0</v>
      </c>
      <c r="J61" s="260"/>
      <c r="N61" s="260"/>
      <c r="O61" s="142"/>
      <c r="P61" s="145"/>
      <c r="R61" s="260"/>
    </row>
    <row r="62" spans="1:20" s="146" customFormat="1" ht="26.25" customHeight="1">
      <c r="A62" s="1008" t="s">
        <v>208</v>
      </c>
      <c r="B62" s="1009"/>
      <c r="C62" s="1009"/>
      <c r="D62" s="348">
        <f>Inicio!$D$22</f>
        <v>0.21</v>
      </c>
      <c r="E62" s="348">
        <f>D62</f>
        <v>0.21</v>
      </c>
      <c r="F62" s="348">
        <f>E62</f>
        <v>0.21</v>
      </c>
      <c r="G62" s="348">
        <f>F62</f>
        <v>0.21</v>
      </c>
      <c r="H62" s="734">
        <f>G62</f>
        <v>0.21</v>
      </c>
      <c r="J62" s="260"/>
      <c r="N62" s="260"/>
      <c r="O62" s="142"/>
      <c r="P62" s="145"/>
      <c r="R62" s="260"/>
    </row>
    <row r="63" spans="1:20" s="146" customFormat="1" ht="26.25" customHeight="1" thickBot="1">
      <c r="A63" s="1004" t="s">
        <v>205</v>
      </c>
      <c r="B63" s="1005"/>
      <c r="C63" s="1005"/>
      <c r="D63" s="152">
        <f>D61*(1+D62)</f>
        <v>0</v>
      </c>
      <c r="E63" s="152">
        <f>E61*(1+E62)</f>
        <v>0</v>
      </c>
      <c r="F63" s="152">
        <f>F61*(1+F62)</f>
        <v>0</v>
      </c>
      <c r="G63" s="152">
        <f>G61*(1+G62)</f>
        <v>0</v>
      </c>
      <c r="H63" s="245">
        <f>H61*(1+H62)</f>
        <v>0</v>
      </c>
      <c r="J63" s="260"/>
      <c r="N63" s="260"/>
      <c r="O63" s="142"/>
      <c r="P63" s="145"/>
      <c r="R63" s="260"/>
    </row>
    <row r="64" spans="1:20" s="150" customFormat="1" ht="26.25" customHeight="1">
      <c r="A64" s="1006">
        <f>A34</f>
        <v>0</v>
      </c>
      <c r="B64" s="1007"/>
      <c r="C64" s="1007"/>
      <c r="D64" s="151">
        <f>D43</f>
        <v>0</v>
      </c>
      <c r="E64" s="151">
        <f>H43</f>
        <v>0</v>
      </c>
      <c r="F64" s="151">
        <f>L43</f>
        <v>0</v>
      </c>
      <c r="G64" s="151">
        <f>P43</f>
        <v>0</v>
      </c>
      <c r="H64" s="244">
        <f>T43</f>
        <v>0</v>
      </c>
      <c r="J64" s="261"/>
      <c r="N64" s="261"/>
      <c r="O64" s="153"/>
      <c r="P64" s="154"/>
      <c r="R64" s="261"/>
    </row>
    <row r="65" spans="1:18" s="150" customFormat="1" ht="26.25" customHeight="1">
      <c r="A65" s="1008" t="s">
        <v>208</v>
      </c>
      <c r="B65" s="1009"/>
      <c r="C65" s="1009"/>
      <c r="D65" s="348">
        <f>Inicio!$D$22</f>
        <v>0.21</v>
      </c>
      <c r="E65" s="348">
        <f>D65</f>
        <v>0.21</v>
      </c>
      <c r="F65" s="348">
        <f>E65</f>
        <v>0.21</v>
      </c>
      <c r="G65" s="348">
        <f>F65</f>
        <v>0.21</v>
      </c>
      <c r="H65" s="734">
        <f>G65</f>
        <v>0.21</v>
      </c>
      <c r="J65" s="261"/>
      <c r="N65" s="261"/>
      <c r="O65" s="153"/>
      <c r="P65" s="154"/>
      <c r="R65" s="261"/>
    </row>
    <row r="66" spans="1:18" s="150" customFormat="1" ht="26.25" customHeight="1" thickBot="1">
      <c r="A66" s="1004" t="s">
        <v>205</v>
      </c>
      <c r="B66" s="1005"/>
      <c r="C66" s="1005"/>
      <c r="D66" s="152">
        <f>D64*(1+D65)</f>
        <v>0</v>
      </c>
      <c r="E66" s="152">
        <f>E64*(1+E65)</f>
        <v>0</v>
      </c>
      <c r="F66" s="152">
        <f>F64*(1+F65)</f>
        <v>0</v>
      </c>
      <c r="G66" s="152">
        <f>G64*(1+G65)</f>
        <v>0</v>
      </c>
      <c r="H66" s="245">
        <f>H64*(1+H65)</f>
        <v>0</v>
      </c>
      <c r="J66" s="261"/>
      <c r="N66" s="261"/>
      <c r="O66" s="153"/>
      <c r="P66" s="154"/>
      <c r="R66" s="261"/>
    </row>
    <row r="67" spans="1:18" s="146" customFormat="1" ht="26.25" customHeight="1">
      <c r="A67" s="1006">
        <f>A44</f>
        <v>0</v>
      </c>
      <c r="B67" s="1007"/>
      <c r="C67" s="1007"/>
      <c r="D67" s="151">
        <f>D53</f>
        <v>0</v>
      </c>
      <c r="E67" s="151">
        <f>H53</f>
        <v>0</v>
      </c>
      <c r="F67" s="151">
        <f>L53</f>
        <v>0</v>
      </c>
      <c r="G67" s="151">
        <f>P53</f>
        <v>0</v>
      </c>
      <c r="H67" s="244">
        <f>T53</f>
        <v>0</v>
      </c>
      <c r="J67" s="260"/>
      <c r="N67" s="260"/>
      <c r="O67" s="142"/>
      <c r="P67" s="145"/>
      <c r="R67" s="260"/>
    </row>
    <row r="68" spans="1:18" s="146" customFormat="1" ht="26.25" customHeight="1">
      <c r="A68" s="1008" t="s">
        <v>208</v>
      </c>
      <c r="B68" s="1009"/>
      <c r="C68" s="1009"/>
      <c r="D68" s="348">
        <f>Inicio!$D$22</f>
        <v>0.21</v>
      </c>
      <c r="E68" s="348">
        <f>D68</f>
        <v>0.21</v>
      </c>
      <c r="F68" s="348">
        <f>E68</f>
        <v>0.21</v>
      </c>
      <c r="G68" s="348">
        <f>F68</f>
        <v>0.21</v>
      </c>
      <c r="H68" s="734">
        <f>G68</f>
        <v>0.21</v>
      </c>
      <c r="J68" s="260"/>
      <c r="N68" s="260"/>
      <c r="O68" s="142"/>
      <c r="P68" s="145"/>
      <c r="R68" s="260"/>
    </row>
    <row r="69" spans="1:18" s="146" customFormat="1" ht="26.25" customHeight="1" thickBot="1">
      <c r="A69" s="1004" t="s">
        <v>205</v>
      </c>
      <c r="B69" s="1005"/>
      <c r="C69" s="1005"/>
      <c r="D69" s="152">
        <f>D67*(1+D68)</f>
        <v>0</v>
      </c>
      <c r="E69" s="152">
        <f>E67*(1+E68)</f>
        <v>0</v>
      </c>
      <c r="F69" s="152">
        <f>F67*(1+F68)</f>
        <v>0</v>
      </c>
      <c r="G69" s="152">
        <f>G67*(1+G68)</f>
        <v>0</v>
      </c>
      <c r="H69" s="245">
        <f>H67*(1+H68)</f>
        <v>0</v>
      </c>
      <c r="J69" s="260"/>
      <c r="N69" s="260"/>
      <c r="O69" s="142"/>
      <c r="P69" s="145"/>
      <c r="R69" s="260"/>
    </row>
    <row r="70" spans="1:18" ht="34.5" customHeight="1" thickBot="1">
      <c r="A70" s="979" t="s">
        <v>207</v>
      </c>
      <c r="B70" s="980"/>
      <c r="C70" s="980"/>
      <c r="D70" s="60">
        <f>D55+D58+D61+D64+D67</f>
        <v>0</v>
      </c>
      <c r="E70" s="60">
        <f>E55+E58+E61+E64+E67</f>
        <v>0</v>
      </c>
      <c r="F70" s="60">
        <f>F55+F58+F61+F64+F67</f>
        <v>0</v>
      </c>
      <c r="G70" s="60">
        <f>G55+G58+G61+G64+G67</f>
        <v>0</v>
      </c>
      <c r="H70" s="246">
        <f>H55+H58+H61+H64+H67</f>
        <v>0</v>
      </c>
    </row>
    <row r="71" spans="1:18" ht="33.75" customHeight="1" thickBot="1">
      <c r="A71" s="979" t="s">
        <v>206</v>
      </c>
      <c r="B71" s="980"/>
      <c r="C71" s="980"/>
      <c r="D71" s="60">
        <f>D57+D60+D63+D66+D69</f>
        <v>0</v>
      </c>
      <c r="E71" s="60">
        <f>E57+E60+E63+E66+E69</f>
        <v>0</v>
      </c>
      <c r="F71" s="60">
        <f>F57+F60+F63+F66+F69</f>
        <v>0</v>
      </c>
      <c r="G71" s="60">
        <f>G57+G60+G63+G66+G69</f>
        <v>0</v>
      </c>
      <c r="H71" s="246">
        <f>H57+H60+H63+H66+H69</f>
        <v>0</v>
      </c>
    </row>
    <row r="72" spans="1:18" ht="24" customHeight="1"/>
    <row r="73" spans="1:18" s="12" customFormat="1" ht="24" customHeight="1">
      <c r="F73" s="255"/>
      <c r="J73" s="255"/>
      <c r="N73" s="255"/>
      <c r="O73" s="58"/>
      <c r="P73" s="59"/>
      <c r="R73" s="255"/>
    </row>
    <row r="74" spans="1:18" s="12" customFormat="1" ht="24" customHeight="1">
      <c r="F74" s="255"/>
      <c r="J74" s="255"/>
      <c r="N74" s="255"/>
      <c r="O74" s="58"/>
      <c r="P74" s="59"/>
      <c r="R74" s="255"/>
    </row>
    <row r="75" spans="1:18" ht="24" customHeight="1"/>
    <row r="76" spans="1:18" ht="24" customHeight="1"/>
    <row r="77" spans="1:18" s="12" customFormat="1" ht="21.75" customHeight="1">
      <c r="F77" s="255"/>
      <c r="J77" s="255"/>
      <c r="N77" s="255"/>
      <c r="O77" s="58"/>
      <c r="P77" s="59"/>
      <c r="R77" s="255"/>
    </row>
    <row r="78" spans="1:18" s="12" customFormat="1">
      <c r="F78" s="255"/>
      <c r="J78" s="255"/>
      <c r="N78" s="255"/>
      <c r="O78" s="58"/>
      <c r="P78" s="59"/>
      <c r="R78" s="255"/>
    </row>
    <row r="79" spans="1:18" ht="18">
      <c r="A79" s="10"/>
      <c r="B79" s="62"/>
      <c r="C79" s="11"/>
      <c r="D79" s="11"/>
      <c r="E79" s="11"/>
      <c r="F79" s="256"/>
      <c r="G79" s="11"/>
      <c r="H79" s="11"/>
      <c r="I79" s="11"/>
      <c r="J79" s="256"/>
      <c r="K79" s="11"/>
      <c r="L79" s="58"/>
      <c r="M79" s="11"/>
      <c r="N79" s="256"/>
      <c r="Q79" s="11"/>
      <c r="R79" s="262"/>
    </row>
    <row r="80" spans="1:18">
      <c r="L80" s="11"/>
      <c r="R80" s="256"/>
    </row>
    <row r="92" spans="1:6" ht="17.25" hidden="1" thickBot="1">
      <c r="A92" s="92" t="s">
        <v>286</v>
      </c>
      <c r="B92" s="93" t="s">
        <v>60</v>
      </c>
      <c r="C92" s="93" t="s">
        <v>61</v>
      </c>
      <c r="D92" s="93" t="s">
        <v>62</v>
      </c>
      <c r="E92" s="93" t="s">
        <v>176</v>
      </c>
      <c r="F92" s="257" t="s">
        <v>177</v>
      </c>
    </row>
    <row r="93" spans="1:6" hidden="1">
      <c r="A93" s="89">
        <f>A55</f>
        <v>0</v>
      </c>
      <c r="B93" s="90">
        <f>D57-D55</f>
        <v>0</v>
      </c>
      <c r="C93" s="90">
        <f>E57-E55</f>
        <v>0</v>
      </c>
      <c r="D93" s="90">
        <f>F57-F55</f>
        <v>0</v>
      </c>
      <c r="E93" s="90">
        <f>G57-G55</f>
        <v>0</v>
      </c>
      <c r="F93" s="248">
        <f>H57-H55</f>
        <v>0</v>
      </c>
    </row>
    <row r="94" spans="1:6" hidden="1">
      <c r="A94" s="89">
        <f>A58</f>
        <v>0</v>
      </c>
      <c r="B94" s="90">
        <f>D60-D58</f>
        <v>0</v>
      </c>
      <c r="C94" s="90">
        <f>E60-E58</f>
        <v>0</v>
      </c>
      <c r="D94" s="90">
        <f>F60-F58</f>
        <v>0</v>
      </c>
      <c r="E94" s="90">
        <f>G60-G58</f>
        <v>0</v>
      </c>
      <c r="F94" s="248">
        <f>H60-H58</f>
        <v>0</v>
      </c>
    </row>
    <row r="95" spans="1:6" hidden="1">
      <c r="A95" s="89">
        <f>A61</f>
        <v>0</v>
      </c>
      <c r="B95" s="90">
        <f>D63-D61</f>
        <v>0</v>
      </c>
      <c r="C95" s="90">
        <f>E63-E61</f>
        <v>0</v>
      </c>
      <c r="D95" s="90">
        <f>F63-F61</f>
        <v>0</v>
      </c>
      <c r="E95" s="90">
        <f>G63-G61</f>
        <v>0</v>
      </c>
      <c r="F95" s="248">
        <f>H63-H61</f>
        <v>0</v>
      </c>
    </row>
    <row r="96" spans="1:6" hidden="1">
      <c r="A96" s="89">
        <f>A64</f>
        <v>0</v>
      </c>
      <c r="B96" s="90">
        <f>D66-D64</f>
        <v>0</v>
      </c>
      <c r="C96" s="90">
        <f>E66-E64</f>
        <v>0</v>
      </c>
      <c r="D96" s="90">
        <f>F66-F64</f>
        <v>0</v>
      </c>
      <c r="E96" s="90">
        <f>G66-G64</f>
        <v>0</v>
      </c>
      <c r="F96" s="248">
        <f>H66-H64</f>
        <v>0</v>
      </c>
    </row>
    <row r="97" spans="1:18" ht="17.25" hidden="1" thickBot="1">
      <c r="A97" s="95">
        <f>A67</f>
        <v>0</v>
      </c>
      <c r="B97" s="90">
        <f>D69-D67</f>
        <v>0</v>
      </c>
      <c r="C97" s="90">
        <f>E69-E67</f>
        <v>0</v>
      </c>
      <c r="D97" s="90">
        <f>F69-F67</f>
        <v>0</v>
      </c>
      <c r="E97" s="90">
        <f>G69-G67</f>
        <v>0</v>
      </c>
      <c r="F97" s="248">
        <f>H69-H67</f>
        <v>0</v>
      </c>
    </row>
    <row r="98" spans="1:18" ht="17.25" hidden="1" thickBot="1">
      <c r="A98" s="92" t="s">
        <v>285</v>
      </c>
      <c r="B98" s="93">
        <f>SUM(B93:B97)</f>
        <v>0</v>
      </c>
      <c r="C98" s="93">
        <f>SUM(C93:C97)</f>
        <v>0</v>
      </c>
      <c r="D98" s="93">
        <f>SUM(D93:D97)</f>
        <v>0</v>
      </c>
      <c r="E98" s="93">
        <f>SUM(E93:E97)</f>
        <v>0</v>
      </c>
      <c r="F98" s="247">
        <f>SUM(F93:F97)</f>
        <v>0</v>
      </c>
    </row>
    <row r="99" spans="1:18" hidden="1">
      <c r="F99" s="243"/>
    </row>
    <row r="100" spans="1:18" hidden="1">
      <c r="F100" s="243"/>
    </row>
    <row r="101" spans="1:18" ht="17.25" hidden="1" thickBot="1">
      <c r="F101" s="243"/>
    </row>
    <row r="102" spans="1:18" s="54" customFormat="1" ht="34.5" hidden="1" customHeight="1" thickBot="1">
      <c r="A102" s="63" t="s">
        <v>247</v>
      </c>
      <c r="B102" s="64" t="s">
        <v>60</v>
      </c>
      <c r="C102" s="64" t="s">
        <v>61</v>
      </c>
      <c r="D102" s="64" t="s">
        <v>62</v>
      </c>
      <c r="E102" s="64" t="s">
        <v>176</v>
      </c>
      <c r="F102" s="249" t="s">
        <v>177</v>
      </c>
      <c r="J102" s="259"/>
      <c r="N102" s="259"/>
      <c r="O102" s="55"/>
      <c r="P102" s="56"/>
      <c r="R102" s="259"/>
    </row>
    <row r="103" spans="1:18" ht="26.25" hidden="1" customHeight="1">
      <c r="A103" s="65">
        <f>A55</f>
        <v>0</v>
      </c>
      <c r="B103" s="57">
        <f>D55</f>
        <v>0</v>
      </c>
      <c r="C103" s="57">
        <f>E55</f>
        <v>0</v>
      </c>
      <c r="D103" s="57">
        <f>F55</f>
        <v>0</v>
      </c>
      <c r="E103" s="57">
        <f>G55</f>
        <v>0</v>
      </c>
      <c r="F103" s="250">
        <f>H55</f>
        <v>0</v>
      </c>
    </row>
    <row r="104" spans="1:18" ht="33.75" hidden="1" customHeight="1">
      <c r="A104" s="224" t="s">
        <v>318</v>
      </c>
      <c r="B104" s="225">
        <f>-D5-D9</f>
        <v>0</v>
      </c>
      <c r="C104" s="225">
        <f>-H5-H9</f>
        <v>0</v>
      </c>
      <c r="D104" s="225">
        <f>-L5-L9</f>
        <v>0</v>
      </c>
      <c r="E104" s="225">
        <f>-P5-P9</f>
        <v>0</v>
      </c>
      <c r="F104" s="251">
        <f>-T5-T9</f>
        <v>0</v>
      </c>
    </row>
    <row r="105" spans="1:18" ht="27.75" hidden="1" customHeight="1">
      <c r="A105" s="66" t="s">
        <v>246</v>
      </c>
      <c r="B105" s="268">
        <f>-SUM(D11:D12)</f>
        <v>0</v>
      </c>
      <c r="C105" s="268">
        <f>-SUM(H11:H12)</f>
        <v>0</v>
      </c>
      <c r="D105" s="268">
        <f>-SUM(L11:L12)</f>
        <v>0</v>
      </c>
      <c r="E105" s="268">
        <f>-SUM(P11:P12)</f>
        <v>0</v>
      </c>
      <c r="F105" s="269">
        <f>-SUM(T11:T12)</f>
        <v>0</v>
      </c>
    </row>
    <row r="106" spans="1:18" ht="26.25" hidden="1" customHeight="1" thickBot="1">
      <c r="A106" s="67" t="s">
        <v>1</v>
      </c>
      <c r="B106" s="270">
        <f>SUM(B103:B105)</f>
        <v>0</v>
      </c>
      <c r="C106" s="270">
        <f>SUM(C103:C105)</f>
        <v>0</v>
      </c>
      <c r="D106" s="270">
        <f>SUM(D103:D105)</f>
        <v>0</v>
      </c>
      <c r="E106" s="270">
        <f>SUM(E103:E105)</f>
        <v>0</v>
      </c>
      <c r="F106" s="271">
        <f>SUM(F103:F105)</f>
        <v>0</v>
      </c>
    </row>
    <row r="107" spans="1:18" ht="26.25" hidden="1" customHeight="1">
      <c r="A107" s="65">
        <f>A58</f>
        <v>0</v>
      </c>
      <c r="B107" s="57">
        <f>D58</f>
        <v>0</v>
      </c>
      <c r="C107" s="57">
        <f>E58</f>
        <v>0</v>
      </c>
      <c r="D107" s="57">
        <f>F58</f>
        <v>0</v>
      </c>
      <c r="E107" s="57">
        <f>G58</f>
        <v>0</v>
      </c>
      <c r="F107" s="250">
        <f>H58</f>
        <v>0</v>
      </c>
    </row>
    <row r="108" spans="1:18" ht="33.75" hidden="1" customHeight="1">
      <c r="A108" s="224" t="s">
        <v>318</v>
      </c>
      <c r="B108" s="225">
        <f>-D15-D19</f>
        <v>0</v>
      </c>
      <c r="C108" s="225">
        <f>-H15-H19</f>
        <v>0</v>
      </c>
      <c r="D108" s="225">
        <f>-L15-L19</f>
        <v>0</v>
      </c>
      <c r="E108" s="225">
        <f>-P15-P19</f>
        <v>0</v>
      </c>
      <c r="F108" s="251">
        <f>-T15-T19</f>
        <v>0</v>
      </c>
    </row>
    <row r="109" spans="1:18" ht="26.25" hidden="1" customHeight="1">
      <c r="A109" s="66" t="s">
        <v>246</v>
      </c>
      <c r="B109" s="268">
        <f>-SUM(D21:D22)</f>
        <v>0</v>
      </c>
      <c r="C109" s="268">
        <f>-SUM(H21:H22)</f>
        <v>0</v>
      </c>
      <c r="D109" s="268">
        <f>-SUM(L21:L22)</f>
        <v>0</v>
      </c>
      <c r="E109" s="268">
        <f>-SUM(P21:P22)</f>
        <v>0</v>
      </c>
      <c r="F109" s="269">
        <f>-SUM(T21:T22)</f>
        <v>0</v>
      </c>
    </row>
    <row r="110" spans="1:18" ht="26.25" hidden="1" customHeight="1" thickBot="1">
      <c r="A110" s="67" t="s">
        <v>1</v>
      </c>
      <c r="B110" s="270">
        <f>SUM(B107:B109)</f>
        <v>0</v>
      </c>
      <c r="C110" s="270">
        <f>SUM(C107:C109)</f>
        <v>0</v>
      </c>
      <c r="D110" s="270">
        <f>SUM(D107:D109)</f>
        <v>0</v>
      </c>
      <c r="E110" s="270">
        <f>SUM(E107:E109)</f>
        <v>0</v>
      </c>
      <c r="F110" s="271">
        <f>SUM(F107:F109)</f>
        <v>0</v>
      </c>
    </row>
    <row r="111" spans="1:18" ht="26.25" hidden="1" customHeight="1">
      <c r="A111" s="65">
        <f>A61</f>
        <v>0</v>
      </c>
      <c r="B111" s="57">
        <f>D61</f>
        <v>0</v>
      </c>
      <c r="C111" s="57">
        <f>E61</f>
        <v>0</v>
      </c>
      <c r="D111" s="57">
        <f>F61</f>
        <v>0</v>
      </c>
      <c r="E111" s="57">
        <f>G61</f>
        <v>0</v>
      </c>
      <c r="F111" s="250">
        <f>H61</f>
        <v>0</v>
      </c>
    </row>
    <row r="112" spans="1:18" ht="33.75" hidden="1" customHeight="1">
      <c r="A112" s="224" t="s">
        <v>318</v>
      </c>
      <c r="B112" s="225">
        <f>-D25-D29</f>
        <v>0</v>
      </c>
      <c r="C112" s="225">
        <f>-H25-H29</f>
        <v>0</v>
      </c>
      <c r="D112" s="225">
        <f>-L25-L29</f>
        <v>0</v>
      </c>
      <c r="E112" s="225">
        <f>-P25-P29</f>
        <v>0</v>
      </c>
      <c r="F112" s="251">
        <f>-T25-T29</f>
        <v>0</v>
      </c>
    </row>
    <row r="113" spans="1:18" ht="26.25" hidden="1" customHeight="1">
      <c r="A113" s="66" t="s">
        <v>246</v>
      </c>
      <c r="B113" s="268">
        <f>-SUM(D31:D32)</f>
        <v>0</v>
      </c>
      <c r="C113" s="268">
        <f>-SUM(H31:H32)</f>
        <v>0</v>
      </c>
      <c r="D113" s="268">
        <f>-SUM(L31:L32)</f>
        <v>0</v>
      </c>
      <c r="E113" s="268">
        <f>-SUM(P31:P32)</f>
        <v>0</v>
      </c>
      <c r="F113" s="269">
        <f>-SUM(T31:T32)</f>
        <v>0</v>
      </c>
    </row>
    <row r="114" spans="1:18" ht="26.25" hidden="1" customHeight="1" thickBot="1">
      <c r="A114" s="67" t="s">
        <v>1</v>
      </c>
      <c r="B114" s="270">
        <f>SUM(B111:B113)</f>
        <v>0</v>
      </c>
      <c r="C114" s="270">
        <f>SUM(C111:C113)</f>
        <v>0</v>
      </c>
      <c r="D114" s="270">
        <f>SUM(D111:D113)</f>
        <v>0</v>
      </c>
      <c r="E114" s="270">
        <f>SUM(E111:E113)</f>
        <v>0</v>
      </c>
      <c r="F114" s="271">
        <f>SUM(F111:F113)</f>
        <v>0</v>
      </c>
    </row>
    <row r="115" spans="1:18" s="12" customFormat="1" ht="26.25" hidden="1" customHeight="1">
      <c r="A115" s="65">
        <f>A64</f>
        <v>0</v>
      </c>
      <c r="B115" s="57">
        <f>D64</f>
        <v>0</v>
      </c>
      <c r="C115" s="57">
        <f>E64</f>
        <v>0</v>
      </c>
      <c r="D115" s="57">
        <f>F64</f>
        <v>0</v>
      </c>
      <c r="E115" s="57">
        <f>G64</f>
        <v>0</v>
      </c>
      <c r="F115" s="250">
        <f>H64</f>
        <v>0</v>
      </c>
      <c r="J115" s="255"/>
      <c r="N115" s="255"/>
      <c r="O115" s="58"/>
      <c r="P115" s="59"/>
      <c r="R115" s="255"/>
    </row>
    <row r="116" spans="1:18" s="12" customFormat="1" ht="33" hidden="1" customHeight="1">
      <c r="A116" s="224" t="s">
        <v>318</v>
      </c>
      <c r="B116" s="225">
        <f>-D35-D39</f>
        <v>0</v>
      </c>
      <c r="C116" s="225">
        <f>-H35-H39</f>
        <v>0</v>
      </c>
      <c r="D116" s="225">
        <f>-L35-L39</f>
        <v>0</v>
      </c>
      <c r="E116" s="225">
        <f>-P35-P39</f>
        <v>0</v>
      </c>
      <c r="F116" s="251">
        <f>-T35-T39</f>
        <v>0</v>
      </c>
      <c r="J116" s="255"/>
      <c r="N116" s="255"/>
      <c r="O116" s="58"/>
      <c r="P116" s="59"/>
      <c r="R116" s="255"/>
    </row>
    <row r="117" spans="1:18" s="12" customFormat="1" ht="26.25" hidden="1" customHeight="1">
      <c r="A117" s="66" t="s">
        <v>246</v>
      </c>
      <c r="B117" s="268">
        <f>-SUM(D41:D42)</f>
        <v>0</v>
      </c>
      <c r="C117" s="268">
        <f>-SUM(H41:H42)</f>
        <v>0</v>
      </c>
      <c r="D117" s="268">
        <f>-SUM(L41:L42)</f>
        <v>0</v>
      </c>
      <c r="E117" s="268">
        <f>-SUM(P41:P42)</f>
        <v>0</v>
      </c>
      <c r="F117" s="269">
        <f>-SUM(T41:T42)</f>
        <v>0</v>
      </c>
      <c r="J117" s="255"/>
      <c r="N117" s="255"/>
      <c r="O117" s="58"/>
      <c r="P117" s="59"/>
      <c r="R117" s="255"/>
    </row>
    <row r="118" spans="1:18" s="12" customFormat="1" ht="26.25" hidden="1" customHeight="1" thickBot="1">
      <c r="A118" s="67" t="s">
        <v>1</v>
      </c>
      <c r="B118" s="270">
        <f>SUM(B115:B117)</f>
        <v>0</v>
      </c>
      <c r="C118" s="270">
        <f>SUM(C115:C117)</f>
        <v>0</v>
      </c>
      <c r="D118" s="270">
        <f>SUM(D115:D117)</f>
        <v>0</v>
      </c>
      <c r="E118" s="270">
        <f>SUM(E115:E117)</f>
        <v>0</v>
      </c>
      <c r="F118" s="271">
        <f>SUM(F115:F117)</f>
        <v>0</v>
      </c>
      <c r="J118" s="255"/>
      <c r="N118" s="255"/>
      <c r="O118" s="58"/>
      <c r="P118" s="59"/>
      <c r="R118" s="255"/>
    </row>
    <row r="119" spans="1:18" ht="26.25" hidden="1" customHeight="1">
      <c r="A119" s="65">
        <f>A67</f>
        <v>0</v>
      </c>
      <c r="B119" s="57">
        <f>D67</f>
        <v>0</v>
      </c>
      <c r="C119" s="57">
        <f>E67</f>
        <v>0</v>
      </c>
      <c r="D119" s="57">
        <f>F67</f>
        <v>0</v>
      </c>
      <c r="E119" s="57">
        <f>G67</f>
        <v>0</v>
      </c>
      <c r="F119" s="250">
        <f>H67</f>
        <v>0</v>
      </c>
    </row>
    <row r="120" spans="1:18" ht="36" hidden="1" customHeight="1">
      <c r="A120" s="224" t="s">
        <v>318</v>
      </c>
      <c r="B120" s="225">
        <f>-D45-D49</f>
        <v>0</v>
      </c>
      <c r="C120" s="225">
        <f>-H45-H49</f>
        <v>0</v>
      </c>
      <c r="D120" s="225">
        <f>-L45-L49</f>
        <v>0</v>
      </c>
      <c r="E120" s="225">
        <f>-P45-P49</f>
        <v>0</v>
      </c>
      <c r="F120" s="251">
        <f>-T45-T49</f>
        <v>0</v>
      </c>
    </row>
    <row r="121" spans="1:18" ht="26.25" hidden="1" customHeight="1">
      <c r="A121" s="66" t="s">
        <v>246</v>
      </c>
      <c r="B121" s="268">
        <f>-SUM(D51:D52)</f>
        <v>0</v>
      </c>
      <c r="C121" s="268">
        <f>-SUM(H51:H52)</f>
        <v>0</v>
      </c>
      <c r="D121" s="268">
        <f>-SUM(L51:L52)</f>
        <v>0</v>
      </c>
      <c r="E121" s="268">
        <f>-SUM(P51:P52)</f>
        <v>0</v>
      </c>
      <c r="F121" s="269">
        <f>-SUM(T51:T52)</f>
        <v>0</v>
      </c>
    </row>
    <row r="122" spans="1:18" ht="26.25" hidden="1" customHeight="1" thickBot="1">
      <c r="A122" s="67" t="s">
        <v>1</v>
      </c>
      <c r="B122" s="270">
        <f>SUM(B119:B121)</f>
        <v>0</v>
      </c>
      <c r="C122" s="270">
        <f>SUM(C119:C121)</f>
        <v>0</v>
      </c>
      <c r="D122" s="270">
        <f>SUM(D119:D121)</f>
        <v>0</v>
      </c>
      <c r="E122" s="270">
        <f>SUM(E119:E121)</f>
        <v>0</v>
      </c>
      <c r="F122" s="271">
        <f>SUM(F119:F121)</f>
        <v>0</v>
      </c>
    </row>
    <row r="123" spans="1:18" ht="34.5" hidden="1" customHeight="1" thickBot="1">
      <c r="A123" s="68" t="s">
        <v>248</v>
      </c>
      <c r="B123" s="69">
        <f>B106+B110+B114+B118+B122</f>
        <v>0</v>
      </c>
      <c r="C123" s="69">
        <f>C106+C110+C114+C118+C122</f>
        <v>0</v>
      </c>
      <c r="D123" s="69">
        <f>D106+D110+D114+D118+D122</f>
        <v>0</v>
      </c>
      <c r="E123" s="69">
        <f>E106+E110+E114+E118+E122</f>
        <v>0</v>
      </c>
      <c r="F123" s="252">
        <f>F106+F110+F114+F118+F122</f>
        <v>0</v>
      </c>
    </row>
  </sheetData>
  <sheetProtection password="A6E9" sheet="1" formatColumns="0"/>
  <mergeCells count="24">
    <mergeCell ref="A70:C70"/>
    <mergeCell ref="A59:C59"/>
    <mergeCell ref="A68:C68"/>
    <mergeCell ref="A69:C69"/>
    <mergeCell ref="A55:C55"/>
    <mergeCell ref="A56:C56"/>
    <mergeCell ref="A57:C57"/>
    <mergeCell ref="A58:C58"/>
    <mergeCell ref="A2:T2"/>
    <mergeCell ref="B3:D3"/>
    <mergeCell ref="E3:H3"/>
    <mergeCell ref="I3:L3"/>
    <mergeCell ref="M3:P3"/>
    <mergeCell ref="Q3:T3"/>
    <mergeCell ref="A54:C54"/>
    <mergeCell ref="A71:C71"/>
    <mergeCell ref="A60:C60"/>
    <mergeCell ref="A61:C61"/>
    <mergeCell ref="A62:C62"/>
    <mergeCell ref="A63:C63"/>
    <mergeCell ref="A64:C64"/>
    <mergeCell ref="A65:C65"/>
    <mergeCell ref="A66:C66"/>
    <mergeCell ref="A67:C67"/>
  </mergeCells>
  <phoneticPr fontId="0" type="noConversion"/>
  <printOptions horizontalCentered="1" gridLinesSet="0"/>
  <pageMargins left="0.51181102362204722" right="0.51181102362204722" top="0.59055118110236227" bottom="0.51181102362204722" header="0.27559055118110237" footer="0.27559055118110237"/>
  <pageSetup paperSize="9" scale="56" fitToHeight="2" orientation="landscape" horizontalDpi="240" verticalDpi="4294967292" r:id="rId1"/>
  <headerFooter alignWithMargins="0">
    <oddHeader>&amp;C&amp;14&amp;U&amp;A</oddHeader>
    <oddFooter>Página &amp;P</oddFooter>
  </headerFooter>
  <rowBreaks count="1" manualBreakCount="1">
    <brk id="53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5" r:id="rId4" name="Button 13">
              <controlPr defaultSize="0" print="0" autoFill="0" autoPict="0" macro="[0]!Inicio">
                <anchor moveWithCells="1" sizeWithCells="1">
                  <from>
                    <xdr:col>0</xdr:col>
                    <xdr:colOff>447675</xdr:colOff>
                    <xdr:row>0</xdr:row>
                    <xdr:rowOff>85725</xdr:rowOff>
                  </from>
                  <to>
                    <xdr:col>0</xdr:col>
                    <xdr:colOff>1638300</xdr:colOff>
                    <xdr:row>0</xdr:row>
                    <xdr:rowOff>390525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I19"/>
  <sheetViews>
    <sheetView showZeros="0" zoomScaleNormal="100" workbookViewId="0">
      <pane xSplit="1" ySplit="4" topLeftCell="B5" activePane="bottomRight" state="frozen"/>
      <selection activeCell="A28" sqref="A28:W29"/>
      <selection pane="topRight" activeCell="A28" sqref="A28:W29"/>
      <selection pane="bottomLeft" activeCell="A28" sqref="A28:W29"/>
      <selection pane="bottomRight" activeCell="B5" sqref="B5"/>
    </sheetView>
  </sheetViews>
  <sheetFormatPr baseColWidth="10" defaultColWidth="0" defaultRowHeight="16.5"/>
  <cols>
    <col min="1" max="1" width="24.375" style="7" bestFit="1" customWidth="1"/>
    <col min="2" max="2" width="10.5" style="7" customWidth="1"/>
    <col min="3" max="3" width="8.875" style="7" customWidth="1"/>
    <col min="4" max="4" width="8.75" style="7" customWidth="1"/>
    <col min="5" max="5" width="7.625" style="7" customWidth="1"/>
    <col min="6" max="6" width="7.625" style="7" hidden="1" customWidth="1"/>
    <col min="7" max="7" width="8.375" style="7" customWidth="1"/>
    <col min="8" max="8" width="10.875" style="7" customWidth="1"/>
    <col min="9" max="9" width="11.125" style="7" customWidth="1"/>
    <col min="10" max="10" width="9.125" style="7" customWidth="1"/>
    <col min="11" max="11" width="9.5" style="7" customWidth="1"/>
    <col min="12" max="12" width="7.875" style="7" customWidth="1"/>
    <col min="13" max="13" width="7.875" style="7" hidden="1" customWidth="1"/>
    <col min="14" max="14" width="10.25" style="7" customWidth="1"/>
    <col min="15" max="15" width="11.375" style="7" customWidth="1"/>
    <col min="16" max="16" width="11.625" style="7" customWidth="1"/>
    <col min="17" max="17" width="10.25" style="7" customWidth="1"/>
    <col min="18" max="18" width="7.875" style="7" customWidth="1"/>
    <col min="19" max="19" width="8" style="7" customWidth="1"/>
    <col min="20" max="20" width="8" style="7" hidden="1" customWidth="1"/>
    <col min="21" max="21" width="9.625" style="7" customWidth="1"/>
    <col min="22" max="22" width="10.5" style="7" customWidth="1"/>
    <col min="23" max="23" width="11" style="7" customWidth="1"/>
    <col min="24" max="24" width="8.75" style="7" customWidth="1"/>
    <col min="25" max="25" width="7.875" style="7" customWidth="1"/>
    <col min="26" max="26" width="8.125" style="7" customWidth="1"/>
    <col min="27" max="27" width="8.125" style="7" hidden="1" customWidth="1"/>
    <col min="28" max="29" width="10.5" style="7" customWidth="1"/>
    <col min="30" max="30" width="11.125" style="7" customWidth="1"/>
    <col min="31" max="31" width="8.75" style="7" customWidth="1"/>
    <col min="32" max="32" width="7.75" style="7" customWidth="1"/>
    <col min="33" max="33" width="8.25" style="7" customWidth="1"/>
    <col min="34" max="34" width="8.25" style="7" hidden="1" customWidth="1"/>
    <col min="35" max="35" width="10.875" style="7" customWidth="1"/>
    <col min="36" max="36" width="11" style="7" customWidth="1"/>
    <col min="37" max="16384" width="0" style="7" hidden="1"/>
  </cols>
  <sheetData>
    <row r="1" spans="1:35" s="12" customFormat="1" ht="31.5" customHeight="1" thickBot="1">
      <c r="F1" s="255"/>
      <c r="J1" s="255"/>
      <c r="N1" s="255"/>
      <c r="O1" s="58"/>
      <c r="P1" s="59"/>
      <c r="R1" s="255"/>
    </row>
    <row r="2" spans="1:35" s="155" customFormat="1" ht="39" customHeight="1" thickBot="1">
      <c r="A2" s="487" t="s">
        <v>35</v>
      </c>
      <c r="B2" s="488"/>
      <c r="C2" s="488"/>
      <c r="D2" s="488"/>
      <c r="E2" s="488"/>
      <c r="F2" s="488"/>
      <c r="G2" s="488"/>
      <c r="H2" s="488"/>
      <c r="I2" s="488"/>
      <c r="J2" s="488"/>
      <c r="K2" s="488"/>
      <c r="L2" s="488"/>
      <c r="M2" s="488"/>
      <c r="N2" s="488"/>
      <c r="O2" s="488"/>
      <c r="P2" s="488"/>
      <c r="Q2" s="488"/>
      <c r="R2" s="488"/>
      <c r="S2" s="488"/>
      <c r="T2" s="488"/>
      <c r="U2" s="488"/>
      <c r="V2" s="488"/>
      <c r="W2" s="488"/>
      <c r="X2" s="488"/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9"/>
    </row>
    <row r="3" spans="1:35" s="156" customFormat="1" ht="33" customHeight="1" thickBot="1">
      <c r="A3" s="190" t="s">
        <v>217</v>
      </c>
      <c r="B3" s="1017" t="s">
        <v>60</v>
      </c>
      <c r="C3" s="1017"/>
      <c r="D3" s="1017"/>
      <c r="E3" s="1017"/>
      <c r="F3" s="1017"/>
      <c r="G3" s="1017"/>
      <c r="H3" s="1017" t="s">
        <v>61</v>
      </c>
      <c r="I3" s="1017"/>
      <c r="J3" s="1017"/>
      <c r="K3" s="1017"/>
      <c r="L3" s="1017"/>
      <c r="M3" s="1017"/>
      <c r="N3" s="1017"/>
      <c r="O3" s="1017" t="s">
        <v>62</v>
      </c>
      <c r="P3" s="1017"/>
      <c r="Q3" s="1017"/>
      <c r="R3" s="1017"/>
      <c r="S3" s="1017"/>
      <c r="T3" s="1017"/>
      <c r="U3" s="1017"/>
      <c r="V3" s="1017" t="s">
        <v>176</v>
      </c>
      <c r="W3" s="1017"/>
      <c r="X3" s="1017"/>
      <c r="Y3" s="1017"/>
      <c r="Z3" s="1017"/>
      <c r="AA3" s="1017"/>
      <c r="AB3" s="1017"/>
      <c r="AC3" s="1017" t="s">
        <v>177</v>
      </c>
      <c r="AD3" s="1017"/>
      <c r="AE3" s="1017"/>
      <c r="AF3" s="1017"/>
      <c r="AG3" s="1017"/>
      <c r="AH3" s="1018"/>
      <c r="AI3" s="1019"/>
    </row>
    <row r="4" spans="1:35" s="167" customFormat="1" ht="33">
      <c r="A4" s="484" t="s">
        <v>219</v>
      </c>
      <c r="B4" s="485" t="s">
        <v>218</v>
      </c>
      <c r="C4" s="485" t="s">
        <v>220</v>
      </c>
      <c r="D4" s="485" t="s">
        <v>221</v>
      </c>
      <c r="E4" s="485" t="s">
        <v>225</v>
      </c>
      <c r="F4" s="485" t="s">
        <v>407</v>
      </c>
      <c r="G4" s="485" t="s">
        <v>223</v>
      </c>
      <c r="H4" s="485" t="s">
        <v>218</v>
      </c>
      <c r="I4" s="485" t="s">
        <v>222</v>
      </c>
      <c r="J4" s="485" t="s">
        <v>220</v>
      </c>
      <c r="K4" s="485" t="s">
        <v>221</v>
      </c>
      <c r="L4" s="485" t="s">
        <v>225</v>
      </c>
      <c r="M4" s="485" t="s">
        <v>407</v>
      </c>
      <c r="N4" s="485" t="s">
        <v>223</v>
      </c>
      <c r="O4" s="485" t="s">
        <v>218</v>
      </c>
      <c r="P4" s="485" t="s">
        <v>222</v>
      </c>
      <c r="Q4" s="485" t="s">
        <v>220</v>
      </c>
      <c r="R4" s="485" t="s">
        <v>221</v>
      </c>
      <c r="S4" s="485" t="s">
        <v>225</v>
      </c>
      <c r="T4" s="485" t="s">
        <v>407</v>
      </c>
      <c r="U4" s="485" t="s">
        <v>223</v>
      </c>
      <c r="V4" s="485" t="s">
        <v>218</v>
      </c>
      <c r="W4" s="485" t="s">
        <v>222</v>
      </c>
      <c r="X4" s="485" t="s">
        <v>220</v>
      </c>
      <c r="Y4" s="485" t="s">
        <v>221</v>
      </c>
      <c r="Z4" s="485" t="s">
        <v>225</v>
      </c>
      <c r="AA4" s="485" t="s">
        <v>407</v>
      </c>
      <c r="AB4" s="485" t="s">
        <v>223</v>
      </c>
      <c r="AC4" s="485" t="s">
        <v>218</v>
      </c>
      <c r="AD4" s="485" t="s">
        <v>222</v>
      </c>
      <c r="AE4" s="485" t="s">
        <v>220</v>
      </c>
      <c r="AF4" s="485" t="s">
        <v>221</v>
      </c>
      <c r="AG4" s="485" t="s">
        <v>225</v>
      </c>
      <c r="AH4" s="485" t="s">
        <v>407</v>
      </c>
      <c r="AI4" s="486" t="s">
        <v>223</v>
      </c>
    </row>
    <row r="5" spans="1:35" s="161" customFormat="1" ht="18.75" customHeight="1">
      <c r="A5" s="165" t="s">
        <v>224</v>
      </c>
      <c r="B5" s="158"/>
      <c r="C5" s="164"/>
      <c r="D5" s="351">
        <f>Inicio!$D$27</f>
        <v>0.3</v>
      </c>
      <c r="E5" s="157">
        <f t="shared" ref="E5:E12" si="0">C5*D5</f>
        <v>0</v>
      </c>
      <c r="F5" s="157">
        <f>E5*B5</f>
        <v>0</v>
      </c>
      <c r="G5" s="157">
        <f t="shared" ref="G5:G12" si="1">B5*(C5+E5)</f>
        <v>0</v>
      </c>
      <c r="H5" s="352">
        <f t="shared" ref="H5:H12" si="2">B5</f>
        <v>0</v>
      </c>
      <c r="I5" s="159"/>
      <c r="J5" s="157">
        <f t="shared" ref="J5:J12" si="3">C5*(1+I5)</f>
        <v>0</v>
      </c>
      <c r="K5" s="351">
        <f t="shared" ref="K5:K12" si="4">D5</f>
        <v>0.3</v>
      </c>
      <c r="L5" s="157">
        <f t="shared" ref="L5:L12" si="5">J5*K5</f>
        <v>0</v>
      </c>
      <c r="M5" s="157">
        <f>L5*H5</f>
        <v>0</v>
      </c>
      <c r="N5" s="157">
        <f t="shared" ref="N5:N12" si="6">H5*(J5+L5)</f>
        <v>0</v>
      </c>
      <c r="O5" s="352">
        <f>H5</f>
        <v>0</v>
      </c>
      <c r="P5" s="351">
        <f t="shared" ref="O5:P12" si="7">I5</f>
        <v>0</v>
      </c>
      <c r="Q5" s="157">
        <f t="shared" ref="Q5:Q12" si="8">J5*(1+P5)</f>
        <v>0</v>
      </c>
      <c r="R5" s="351">
        <f t="shared" ref="R5:R12" si="9">K5</f>
        <v>0.3</v>
      </c>
      <c r="S5" s="157">
        <f t="shared" ref="S5:S12" si="10">Q5*R5</f>
        <v>0</v>
      </c>
      <c r="T5" s="157">
        <f>S5*O5</f>
        <v>0</v>
      </c>
      <c r="U5" s="157">
        <f t="shared" ref="U5:U12" si="11">O5*(Q5+S5)</f>
        <v>0</v>
      </c>
      <c r="V5" s="352">
        <f t="shared" ref="V5:W12" si="12">O5</f>
        <v>0</v>
      </c>
      <c r="W5" s="351">
        <f t="shared" si="12"/>
        <v>0</v>
      </c>
      <c r="X5" s="157">
        <f t="shared" ref="X5:X12" si="13">Q5*(1+W5)</f>
        <v>0</v>
      </c>
      <c r="Y5" s="351">
        <f t="shared" ref="Y5:Y12" si="14">R5</f>
        <v>0.3</v>
      </c>
      <c r="Z5" s="157">
        <f t="shared" ref="Z5:Z12" si="15">X5*Y5</f>
        <v>0</v>
      </c>
      <c r="AA5" s="157">
        <f>Z5*V5</f>
        <v>0</v>
      </c>
      <c r="AB5" s="157">
        <f t="shared" ref="AB5:AB12" si="16">V5*(X5+Z5)</f>
        <v>0</v>
      </c>
      <c r="AC5" s="352">
        <f t="shared" ref="AC5:AD12" si="17">V5</f>
        <v>0</v>
      </c>
      <c r="AD5" s="351">
        <f t="shared" si="17"/>
        <v>0</v>
      </c>
      <c r="AE5" s="157">
        <f t="shared" ref="AE5:AE12" si="18">X5*(1+AD5)</f>
        <v>0</v>
      </c>
      <c r="AF5" s="351">
        <f t="shared" ref="AF5:AF12" si="19">Y5</f>
        <v>0.3</v>
      </c>
      <c r="AG5" s="157">
        <f t="shared" ref="AG5:AG12" si="20">AE5*AF5</f>
        <v>0</v>
      </c>
      <c r="AH5" s="157">
        <f>AG5*AC5</f>
        <v>0</v>
      </c>
      <c r="AI5" s="160">
        <f t="shared" ref="AI5:AI12" si="21">AC5*(AE5+AG5)</f>
        <v>0</v>
      </c>
    </row>
    <row r="6" spans="1:35" s="161" customFormat="1" ht="18.75" customHeight="1">
      <c r="A6" s="165" t="s">
        <v>506</v>
      </c>
      <c r="B6" s="158"/>
      <c r="C6" s="164"/>
      <c r="D6" s="351">
        <f>Inicio!$D$28</f>
        <v>0.33</v>
      </c>
      <c r="E6" s="157">
        <f t="shared" si="0"/>
        <v>0</v>
      </c>
      <c r="F6" s="157">
        <f t="shared" ref="F6:F12" si="22">E6*B6</f>
        <v>0</v>
      </c>
      <c r="G6" s="157">
        <f t="shared" si="1"/>
        <v>0</v>
      </c>
      <c r="H6" s="352">
        <f t="shared" si="2"/>
        <v>0</v>
      </c>
      <c r="I6" s="159"/>
      <c r="J6" s="157">
        <f t="shared" si="3"/>
        <v>0</v>
      </c>
      <c r="K6" s="351">
        <f t="shared" si="4"/>
        <v>0.33</v>
      </c>
      <c r="L6" s="157">
        <f t="shared" si="5"/>
        <v>0</v>
      </c>
      <c r="M6" s="157">
        <f t="shared" ref="M6:M12" si="23">L6*H6</f>
        <v>0</v>
      </c>
      <c r="N6" s="157">
        <f t="shared" si="6"/>
        <v>0</v>
      </c>
      <c r="O6" s="352">
        <f t="shared" si="7"/>
        <v>0</v>
      </c>
      <c r="P6" s="351">
        <f t="shared" si="7"/>
        <v>0</v>
      </c>
      <c r="Q6" s="157">
        <f t="shared" si="8"/>
        <v>0</v>
      </c>
      <c r="R6" s="351">
        <f t="shared" si="9"/>
        <v>0.33</v>
      </c>
      <c r="S6" s="157">
        <f t="shared" si="10"/>
        <v>0</v>
      </c>
      <c r="T6" s="157">
        <f t="shared" ref="T6:T12" si="24">S6*O6</f>
        <v>0</v>
      </c>
      <c r="U6" s="157">
        <f t="shared" si="11"/>
        <v>0</v>
      </c>
      <c r="V6" s="352">
        <f t="shared" si="12"/>
        <v>0</v>
      </c>
      <c r="W6" s="351">
        <f t="shared" si="12"/>
        <v>0</v>
      </c>
      <c r="X6" s="157">
        <f t="shared" si="13"/>
        <v>0</v>
      </c>
      <c r="Y6" s="351">
        <f t="shared" si="14"/>
        <v>0.33</v>
      </c>
      <c r="Z6" s="157">
        <f t="shared" si="15"/>
        <v>0</v>
      </c>
      <c r="AA6" s="157">
        <f t="shared" ref="AA6:AA12" si="25">Z6*V6</f>
        <v>0</v>
      </c>
      <c r="AB6" s="157">
        <f t="shared" si="16"/>
        <v>0</v>
      </c>
      <c r="AC6" s="352">
        <f t="shared" si="17"/>
        <v>0</v>
      </c>
      <c r="AD6" s="351">
        <f t="shared" si="17"/>
        <v>0</v>
      </c>
      <c r="AE6" s="157">
        <f t="shared" si="18"/>
        <v>0</v>
      </c>
      <c r="AF6" s="351">
        <f t="shared" si="19"/>
        <v>0.33</v>
      </c>
      <c r="AG6" s="157">
        <f t="shared" si="20"/>
        <v>0</v>
      </c>
      <c r="AH6" s="157">
        <f t="shared" ref="AH6:AH12" si="26">AG6*AC6</f>
        <v>0</v>
      </c>
      <c r="AI6" s="160">
        <f t="shared" si="21"/>
        <v>0</v>
      </c>
    </row>
    <row r="7" spans="1:35" s="161" customFormat="1" ht="18.75" customHeight="1">
      <c r="A7" s="165" t="s">
        <v>507</v>
      </c>
      <c r="B7" s="158"/>
      <c r="C7" s="164"/>
      <c r="D7" s="351">
        <f>Inicio!$D$28</f>
        <v>0.33</v>
      </c>
      <c r="E7" s="157">
        <f t="shared" si="0"/>
        <v>0</v>
      </c>
      <c r="F7" s="157">
        <f t="shared" si="22"/>
        <v>0</v>
      </c>
      <c r="G7" s="157">
        <f t="shared" si="1"/>
        <v>0</v>
      </c>
      <c r="H7" s="352">
        <f t="shared" si="2"/>
        <v>0</v>
      </c>
      <c r="I7" s="159"/>
      <c r="J7" s="157">
        <f t="shared" si="3"/>
        <v>0</v>
      </c>
      <c r="K7" s="351">
        <f t="shared" si="4"/>
        <v>0.33</v>
      </c>
      <c r="L7" s="157">
        <f t="shared" si="5"/>
        <v>0</v>
      </c>
      <c r="M7" s="157">
        <f t="shared" si="23"/>
        <v>0</v>
      </c>
      <c r="N7" s="157">
        <f t="shared" si="6"/>
        <v>0</v>
      </c>
      <c r="O7" s="352">
        <f t="shared" si="7"/>
        <v>0</v>
      </c>
      <c r="P7" s="351">
        <f t="shared" si="7"/>
        <v>0</v>
      </c>
      <c r="Q7" s="157">
        <f t="shared" si="8"/>
        <v>0</v>
      </c>
      <c r="R7" s="351">
        <f t="shared" si="9"/>
        <v>0.33</v>
      </c>
      <c r="S7" s="157">
        <f t="shared" si="10"/>
        <v>0</v>
      </c>
      <c r="T7" s="157">
        <f t="shared" si="24"/>
        <v>0</v>
      </c>
      <c r="U7" s="157">
        <f t="shared" si="11"/>
        <v>0</v>
      </c>
      <c r="V7" s="352">
        <f t="shared" si="12"/>
        <v>0</v>
      </c>
      <c r="W7" s="351">
        <f t="shared" si="12"/>
        <v>0</v>
      </c>
      <c r="X7" s="157">
        <f t="shared" si="13"/>
        <v>0</v>
      </c>
      <c r="Y7" s="351">
        <f t="shared" si="14"/>
        <v>0.33</v>
      </c>
      <c r="Z7" s="157">
        <f t="shared" si="15"/>
        <v>0</v>
      </c>
      <c r="AA7" s="157">
        <f t="shared" si="25"/>
        <v>0</v>
      </c>
      <c r="AB7" s="157">
        <f t="shared" si="16"/>
        <v>0</v>
      </c>
      <c r="AC7" s="352">
        <f t="shared" si="17"/>
        <v>0</v>
      </c>
      <c r="AD7" s="351">
        <f t="shared" si="17"/>
        <v>0</v>
      </c>
      <c r="AE7" s="157">
        <f t="shared" si="18"/>
        <v>0</v>
      </c>
      <c r="AF7" s="351">
        <f t="shared" si="19"/>
        <v>0.33</v>
      </c>
      <c r="AG7" s="157">
        <f t="shared" si="20"/>
        <v>0</v>
      </c>
      <c r="AH7" s="157">
        <f t="shared" si="26"/>
        <v>0</v>
      </c>
      <c r="AI7" s="160">
        <f t="shared" si="21"/>
        <v>0</v>
      </c>
    </row>
    <row r="8" spans="1:35" s="161" customFormat="1" ht="18.75" customHeight="1">
      <c r="A8" s="165" t="s">
        <v>226</v>
      </c>
      <c r="B8" s="158"/>
      <c r="C8" s="164"/>
      <c r="D8" s="351">
        <f>Inicio!$D$28</f>
        <v>0.33</v>
      </c>
      <c r="E8" s="157">
        <f t="shared" si="0"/>
        <v>0</v>
      </c>
      <c r="F8" s="157">
        <f t="shared" si="22"/>
        <v>0</v>
      </c>
      <c r="G8" s="157">
        <f t="shared" si="1"/>
        <v>0</v>
      </c>
      <c r="H8" s="352">
        <f t="shared" si="2"/>
        <v>0</v>
      </c>
      <c r="I8" s="159"/>
      <c r="J8" s="157">
        <f t="shared" si="3"/>
        <v>0</v>
      </c>
      <c r="K8" s="351">
        <f t="shared" si="4"/>
        <v>0.33</v>
      </c>
      <c r="L8" s="157">
        <f t="shared" si="5"/>
        <v>0</v>
      </c>
      <c r="M8" s="157">
        <f t="shared" si="23"/>
        <v>0</v>
      </c>
      <c r="N8" s="157">
        <f t="shared" si="6"/>
        <v>0</v>
      </c>
      <c r="O8" s="352">
        <f t="shared" si="7"/>
        <v>0</v>
      </c>
      <c r="P8" s="351">
        <f t="shared" si="7"/>
        <v>0</v>
      </c>
      <c r="Q8" s="157">
        <f t="shared" si="8"/>
        <v>0</v>
      </c>
      <c r="R8" s="351">
        <f t="shared" si="9"/>
        <v>0.33</v>
      </c>
      <c r="S8" s="157">
        <f t="shared" si="10"/>
        <v>0</v>
      </c>
      <c r="T8" s="157">
        <f t="shared" si="24"/>
        <v>0</v>
      </c>
      <c r="U8" s="157">
        <f t="shared" si="11"/>
        <v>0</v>
      </c>
      <c r="V8" s="352">
        <f t="shared" si="12"/>
        <v>0</v>
      </c>
      <c r="W8" s="351">
        <f t="shared" si="12"/>
        <v>0</v>
      </c>
      <c r="X8" s="157">
        <f t="shared" si="13"/>
        <v>0</v>
      </c>
      <c r="Y8" s="351">
        <f t="shared" si="14"/>
        <v>0.33</v>
      </c>
      <c r="Z8" s="157">
        <f t="shared" si="15"/>
        <v>0</v>
      </c>
      <c r="AA8" s="157">
        <f t="shared" si="25"/>
        <v>0</v>
      </c>
      <c r="AB8" s="157">
        <f t="shared" si="16"/>
        <v>0</v>
      </c>
      <c r="AC8" s="352">
        <f t="shared" si="17"/>
        <v>0</v>
      </c>
      <c r="AD8" s="351">
        <f t="shared" si="17"/>
        <v>0</v>
      </c>
      <c r="AE8" s="157">
        <f t="shared" si="18"/>
        <v>0</v>
      </c>
      <c r="AF8" s="351">
        <f t="shared" si="19"/>
        <v>0.33</v>
      </c>
      <c r="AG8" s="157">
        <f t="shared" si="20"/>
        <v>0</v>
      </c>
      <c r="AH8" s="157">
        <f t="shared" si="26"/>
        <v>0</v>
      </c>
      <c r="AI8" s="160">
        <f t="shared" si="21"/>
        <v>0</v>
      </c>
    </row>
    <row r="9" spans="1:35" s="161" customFormat="1" ht="18.75" customHeight="1">
      <c r="A9" s="165" t="s">
        <v>227</v>
      </c>
      <c r="B9" s="158"/>
      <c r="C9" s="164"/>
      <c r="D9" s="351">
        <f>Inicio!$D$28</f>
        <v>0.33</v>
      </c>
      <c r="E9" s="157">
        <f t="shared" si="0"/>
        <v>0</v>
      </c>
      <c r="F9" s="157">
        <f t="shared" si="22"/>
        <v>0</v>
      </c>
      <c r="G9" s="157">
        <f t="shared" si="1"/>
        <v>0</v>
      </c>
      <c r="H9" s="352">
        <f t="shared" si="2"/>
        <v>0</v>
      </c>
      <c r="I9" s="159"/>
      <c r="J9" s="157">
        <f t="shared" si="3"/>
        <v>0</v>
      </c>
      <c r="K9" s="351">
        <f t="shared" si="4"/>
        <v>0.33</v>
      </c>
      <c r="L9" s="157">
        <f t="shared" si="5"/>
        <v>0</v>
      </c>
      <c r="M9" s="157">
        <f t="shared" si="23"/>
        <v>0</v>
      </c>
      <c r="N9" s="157">
        <f t="shared" si="6"/>
        <v>0</v>
      </c>
      <c r="O9" s="352">
        <f t="shared" si="7"/>
        <v>0</v>
      </c>
      <c r="P9" s="351">
        <f t="shared" si="7"/>
        <v>0</v>
      </c>
      <c r="Q9" s="157">
        <f t="shared" si="8"/>
        <v>0</v>
      </c>
      <c r="R9" s="351">
        <f t="shared" si="9"/>
        <v>0.33</v>
      </c>
      <c r="S9" s="157">
        <f t="shared" si="10"/>
        <v>0</v>
      </c>
      <c r="T9" s="157">
        <f t="shared" si="24"/>
        <v>0</v>
      </c>
      <c r="U9" s="157">
        <f t="shared" si="11"/>
        <v>0</v>
      </c>
      <c r="V9" s="352">
        <f t="shared" si="12"/>
        <v>0</v>
      </c>
      <c r="W9" s="351">
        <f t="shared" si="12"/>
        <v>0</v>
      </c>
      <c r="X9" s="157">
        <f t="shared" si="13"/>
        <v>0</v>
      </c>
      <c r="Y9" s="351">
        <f t="shared" si="14"/>
        <v>0.33</v>
      </c>
      <c r="Z9" s="157">
        <f t="shared" si="15"/>
        <v>0</v>
      </c>
      <c r="AA9" s="157">
        <f t="shared" si="25"/>
        <v>0</v>
      </c>
      <c r="AB9" s="157">
        <f t="shared" si="16"/>
        <v>0</v>
      </c>
      <c r="AC9" s="352">
        <f t="shared" si="17"/>
        <v>0</v>
      </c>
      <c r="AD9" s="351">
        <f t="shared" si="17"/>
        <v>0</v>
      </c>
      <c r="AE9" s="157">
        <f t="shared" si="18"/>
        <v>0</v>
      </c>
      <c r="AF9" s="351">
        <f t="shared" si="19"/>
        <v>0.33</v>
      </c>
      <c r="AG9" s="157">
        <f t="shared" si="20"/>
        <v>0</v>
      </c>
      <c r="AH9" s="157">
        <f t="shared" si="26"/>
        <v>0</v>
      </c>
      <c r="AI9" s="160">
        <f t="shared" si="21"/>
        <v>0</v>
      </c>
    </row>
    <row r="10" spans="1:35" s="161" customFormat="1" ht="18.75" customHeight="1">
      <c r="A10" s="165" t="s">
        <v>228</v>
      </c>
      <c r="B10" s="158"/>
      <c r="C10" s="164"/>
      <c r="D10" s="351">
        <f>Inicio!$D$28</f>
        <v>0.33</v>
      </c>
      <c r="E10" s="157">
        <f t="shared" si="0"/>
        <v>0</v>
      </c>
      <c r="F10" s="157">
        <f t="shared" si="22"/>
        <v>0</v>
      </c>
      <c r="G10" s="157">
        <f t="shared" si="1"/>
        <v>0</v>
      </c>
      <c r="H10" s="352">
        <f t="shared" si="2"/>
        <v>0</v>
      </c>
      <c r="I10" s="159"/>
      <c r="J10" s="157">
        <f t="shared" si="3"/>
        <v>0</v>
      </c>
      <c r="K10" s="351">
        <f t="shared" si="4"/>
        <v>0.33</v>
      </c>
      <c r="L10" s="157">
        <f t="shared" si="5"/>
        <v>0</v>
      </c>
      <c r="M10" s="157">
        <f t="shared" si="23"/>
        <v>0</v>
      </c>
      <c r="N10" s="157">
        <f t="shared" si="6"/>
        <v>0</v>
      </c>
      <c r="O10" s="352">
        <f t="shared" si="7"/>
        <v>0</v>
      </c>
      <c r="P10" s="351">
        <f t="shared" si="7"/>
        <v>0</v>
      </c>
      <c r="Q10" s="157">
        <f t="shared" si="8"/>
        <v>0</v>
      </c>
      <c r="R10" s="351">
        <f t="shared" si="9"/>
        <v>0.33</v>
      </c>
      <c r="S10" s="157">
        <f t="shared" si="10"/>
        <v>0</v>
      </c>
      <c r="T10" s="157">
        <f t="shared" si="24"/>
        <v>0</v>
      </c>
      <c r="U10" s="157">
        <f t="shared" si="11"/>
        <v>0</v>
      </c>
      <c r="V10" s="352">
        <f t="shared" si="12"/>
        <v>0</v>
      </c>
      <c r="W10" s="351">
        <f t="shared" si="12"/>
        <v>0</v>
      </c>
      <c r="X10" s="157">
        <f t="shared" si="13"/>
        <v>0</v>
      </c>
      <c r="Y10" s="351">
        <f t="shared" si="14"/>
        <v>0.33</v>
      </c>
      <c r="Z10" s="157">
        <f t="shared" si="15"/>
        <v>0</v>
      </c>
      <c r="AA10" s="157">
        <f t="shared" si="25"/>
        <v>0</v>
      </c>
      <c r="AB10" s="157">
        <f t="shared" si="16"/>
        <v>0</v>
      </c>
      <c r="AC10" s="352">
        <f t="shared" si="17"/>
        <v>0</v>
      </c>
      <c r="AD10" s="351">
        <f t="shared" si="17"/>
        <v>0</v>
      </c>
      <c r="AE10" s="157">
        <f t="shared" si="18"/>
        <v>0</v>
      </c>
      <c r="AF10" s="351">
        <f t="shared" si="19"/>
        <v>0.33</v>
      </c>
      <c r="AG10" s="157">
        <f t="shared" si="20"/>
        <v>0</v>
      </c>
      <c r="AH10" s="157">
        <f t="shared" si="26"/>
        <v>0</v>
      </c>
      <c r="AI10" s="160">
        <f t="shared" si="21"/>
        <v>0</v>
      </c>
    </row>
    <row r="11" spans="1:35" s="161" customFormat="1" ht="18.75" customHeight="1">
      <c r="A11" s="165" t="s">
        <v>229</v>
      </c>
      <c r="B11" s="158"/>
      <c r="C11" s="164"/>
      <c r="D11" s="351">
        <f>Inicio!$D$28</f>
        <v>0.33</v>
      </c>
      <c r="E11" s="157">
        <f t="shared" si="0"/>
        <v>0</v>
      </c>
      <c r="F11" s="157">
        <f t="shared" si="22"/>
        <v>0</v>
      </c>
      <c r="G11" s="157">
        <f t="shared" si="1"/>
        <v>0</v>
      </c>
      <c r="H11" s="352">
        <f t="shared" si="2"/>
        <v>0</v>
      </c>
      <c r="I11" s="159"/>
      <c r="J11" s="157">
        <f t="shared" si="3"/>
        <v>0</v>
      </c>
      <c r="K11" s="351">
        <f t="shared" si="4"/>
        <v>0.33</v>
      </c>
      <c r="L11" s="157">
        <f t="shared" si="5"/>
        <v>0</v>
      </c>
      <c r="M11" s="157">
        <f t="shared" si="23"/>
        <v>0</v>
      </c>
      <c r="N11" s="157">
        <f t="shared" si="6"/>
        <v>0</v>
      </c>
      <c r="O11" s="352">
        <f t="shared" si="7"/>
        <v>0</v>
      </c>
      <c r="P11" s="351">
        <f t="shared" si="7"/>
        <v>0</v>
      </c>
      <c r="Q11" s="157">
        <f t="shared" si="8"/>
        <v>0</v>
      </c>
      <c r="R11" s="351">
        <f t="shared" si="9"/>
        <v>0.33</v>
      </c>
      <c r="S11" s="157">
        <f t="shared" si="10"/>
        <v>0</v>
      </c>
      <c r="T11" s="157">
        <f t="shared" si="24"/>
        <v>0</v>
      </c>
      <c r="U11" s="157">
        <f t="shared" si="11"/>
        <v>0</v>
      </c>
      <c r="V11" s="352">
        <f t="shared" si="12"/>
        <v>0</v>
      </c>
      <c r="W11" s="351">
        <f t="shared" si="12"/>
        <v>0</v>
      </c>
      <c r="X11" s="157">
        <f t="shared" si="13"/>
        <v>0</v>
      </c>
      <c r="Y11" s="351">
        <f t="shared" si="14"/>
        <v>0.33</v>
      </c>
      <c r="Z11" s="157">
        <f t="shared" si="15"/>
        <v>0</v>
      </c>
      <c r="AA11" s="157">
        <f t="shared" si="25"/>
        <v>0</v>
      </c>
      <c r="AB11" s="157">
        <f t="shared" si="16"/>
        <v>0</v>
      </c>
      <c r="AC11" s="352">
        <f t="shared" si="17"/>
        <v>0</v>
      </c>
      <c r="AD11" s="351">
        <f t="shared" si="17"/>
        <v>0</v>
      </c>
      <c r="AE11" s="157">
        <f t="shared" si="18"/>
        <v>0</v>
      </c>
      <c r="AF11" s="351">
        <f t="shared" si="19"/>
        <v>0.33</v>
      </c>
      <c r="AG11" s="157">
        <f t="shared" si="20"/>
        <v>0</v>
      </c>
      <c r="AH11" s="157">
        <f t="shared" si="26"/>
        <v>0</v>
      </c>
      <c r="AI11" s="160">
        <f t="shared" si="21"/>
        <v>0</v>
      </c>
    </row>
    <row r="12" spans="1:35" s="161" customFormat="1" ht="18.75" customHeight="1" thickBot="1">
      <c r="A12" s="166" t="s">
        <v>230</v>
      </c>
      <c r="B12" s="158"/>
      <c r="C12" s="164"/>
      <c r="D12" s="351">
        <f>Inicio!$D$28</f>
        <v>0.33</v>
      </c>
      <c r="E12" s="162">
        <f t="shared" si="0"/>
        <v>0</v>
      </c>
      <c r="F12" s="157">
        <f t="shared" si="22"/>
        <v>0</v>
      </c>
      <c r="G12" s="162">
        <f t="shared" si="1"/>
        <v>0</v>
      </c>
      <c r="H12" s="353">
        <f t="shared" si="2"/>
        <v>0</v>
      </c>
      <c r="I12" s="159"/>
      <c r="J12" s="162">
        <f t="shared" si="3"/>
        <v>0</v>
      </c>
      <c r="K12" s="354">
        <f t="shared" si="4"/>
        <v>0.33</v>
      </c>
      <c r="L12" s="162">
        <f t="shared" si="5"/>
        <v>0</v>
      </c>
      <c r="M12" s="157">
        <f t="shared" si="23"/>
        <v>0</v>
      </c>
      <c r="N12" s="162">
        <f t="shared" si="6"/>
        <v>0</v>
      </c>
      <c r="O12" s="353">
        <f t="shared" si="7"/>
        <v>0</v>
      </c>
      <c r="P12" s="354">
        <f t="shared" si="7"/>
        <v>0</v>
      </c>
      <c r="Q12" s="162">
        <f t="shared" si="8"/>
        <v>0</v>
      </c>
      <c r="R12" s="354">
        <f t="shared" si="9"/>
        <v>0.33</v>
      </c>
      <c r="S12" s="162">
        <f t="shared" si="10"/>
        <v>0</v>
      </c>
      <c r="T12" s="157">
        <f t="shared" si="24"/>
        <v>0</v>
      </c>
      <c r="U12" s="162">
        <f t="shared" si="11"/>
        <v>0</v>
      </c>
      <c r="V12" s="353">
        <f t="shared" si="12"/>
        <v>0</v>
      </c>
      <c r="W12" s="354">
        <f t="shared" si="12"/>
        <v>0</v>
      </c>
      <c r="X12" s="162">
        <f t="shared" si="13"/>
        <v>0</v>
      </c>
      <c r="Y12" s="354">
        <f t="shared" si="14"/>
        <v>0.33</v>
      </c>
      <c r="Z12" s="162">
        <f t="shared" si="15"/>
        <v>0</v>
      </c>
      <c r="AA12" s="157">
        <f t="shared" si="25"/>
        <v>0</v>
      </c>
      <c r="AB12" s="162">
        <f t="shared" si="16"/>
        <v>0</v>
      </c>
      <c r="AC12" s="353">
        <f t="shared" si="17"/>
        <v>0</v>
      </c>
      <c r="AD12" s="354">
        <f t="shared" si="17"/>
        <v>0</v>
      </c>
      <c r="AE12" s="162">
        <f t="shared" si="18"/>
        <v>0</v>
      </c>
      <c r="AF12" s="354">
        <f t="shared" si="19"/>
        <v>0.33</v>
      </c>
      <c r="AG12" s="162">
        <f t="shared" si="20"/>
        <v>0</v>
      </c>
      <c r="AH12" s="157">
        <f t="shared" si="26"/>
        <v>0</v>
      </c>
      <c r="AI12" s="163">
        <f t="shared" si="21"/>
        <v>0</v>
      </c>
    </row>
    <row r="13" spans="1:35" s="239" customFormat="1" ht="29.25" customHeight="1" thickBot="1">
      <c r="A13" s="356" t="s">
        <v>33</v>
      </c>
      <c r="B13" s="406">
        <f>SUM(B5:B12)</f>
        <v>0</v>
      </c>
      <c r="C13" s="357"/>
      <c r="D13" s="357"/>
      <c r="E13" s="357"/>
      <c r="F13" s="357">
        <f>SUM(F5:F12)</f>
        <v>0</v>
      </c>
      <c r="G13" s="357">
        <f>SUM(G5:G12)</f>
        <v>0</v>
      </c>
      <c r="H13" s="406">
        <f>SUM(H5:H12)</f>
        <v>0</v>
      </c>
      <c r="I13" s="357"/>
      <c r="J13" s="357"/>
      <c r="K13" s="357"/>
      <c r="L13" s="357"/>
      <c r="M13" s="357">
        <f>SUM(M5:M12)</f>
        <v>0</v>
      </c>
      <c r="N13" s="357">
        <f>SUM(N5:N12)</f>
        <v>0</v>
      </c>
      <c r="O13" s="406">
        <f>SUM(O5:O12)</f>
        <v>0</v>
      </c>
      <c r="P13" s="357"/>
      <c r="Q13" s="357"/>
      <c r="R13" s="357"/>
      <c r="S13" s="357"/>
      <c r="T13" s="357">
        <f>SUM(T5:T12)</f>
        <v>0</v>
      </c>
      <c r="U13" s="357">
        <f>SUM(U5:U12)</f>
        <v>0</v>
      </c>
      <c r="V13" s="406">
        <f>SUM(V5:V12)</f>
        <v>0</v>
      </c>
      <c r="W13" s="357"/>
      <c r="X13" s="357"/>
      <c r="Y13" s="357"/>
      <c r="Z13" s="357"/>
      <c r="AA13" s="357">
        <f>SUM(AA5:AA12)</f>
        <v>0</v>
      </c>
      <c r="AB13" s="357">
        <f>SUM(AB5:AB12)</f>
        <v>0</v>
      </c>
      <c r="AC13" s="406">
        <f>SUM(AC5:AC12)</f>
        <v>0</v>
      </c>
      <c r="AD13" s="357"/>
      <c r="AE13" s="357"/>
      <c r="AF13" s="357"/>
      <c r="AG13" s="357"/>
      <c r="AH13" s="357">
        <f>SUM(AH5:AH12)</f>
        <v>0</v>
      </c>
      <c r="AI13" s="420">
        <f>SUM(AI5:AI12)</f>
        <v>0</v>
      </c>
    </row>
    <row r="14" spans="1:35" ht="29.25" customHeight="1"/>
    <row r="15" spans="1:35" ht="29.25" customHeight="1"/>
    <row r="16" spans="1:35" ht="29.25" customHeight="1"/>
    <row r="17" ht="29.25" customHeight="1"/>
    <row r="18" ht="29.25" customHeight="1"/>
    <row r="19" ht="29.25" customHeight="1"/>
  </sheetData>
  <sheetProtection password="A6E9" sheet="1" formatColumns="0"/>
  <mergeCells count="5">
    <mergeCell ref="O3:U3"/>
    <mergeCell ref="V3:AB3"/>
    <mergeCell ref="AC3:AI3"/>
    <mergeCell ref="B3:G3"/>
    <mergeCell ref="H3:N3"/>
  </mergeCells>
  <phoneticPr fontId="47" type="noConversion"/>
  <printOptions horizontalCentered="1"/>
  <pageMargins left="0.59055118110236227" right="0.59055118110236227" top="1.299212598425197" bottom="0.74803149606299213" header="0.62992125984251968" footer="0.31496062992125984"/>
  <pageSetup paperSize="9" scale="41" orientation="landscape" r:id="rId1"/>
  <headerFooter>
    <oddHeader>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42" r:id="rId4" name="Button 2">
              <controlPr defaultSize="0" print="0" autoFill="0" autoPict="0" macro="[0]!Inicio">
                <anchor moveWithCells="1" sizeWithCells="1">
                  <from>
                    <xdr:col>0</xdr:col>
                    <xdr:colOff>276225</xdr:colOff>
                    <xdr:row>0</xdr:row>
                    <xdr:rowOff>57150</xdr:rowOff>
                  </from>
                  <to>
                    <xdr:col>0</xdr:col>
                    <xdr:colOff>1466850</xdr:colOff>
                    <xdr:row>0</xdr:row>
                    <xdr:rowOff>361950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GW70"/>
  <sheetViews>
    <sheetView showGridLines="0" showZeros="0" zoomScale="89" zoomScaleNormal="89" workbookViewId="0">
      <selection activeCell="B6" sqref="B6"/>
    </sheetView>
  </sheetViews>
  <sheetFormatPr baseColWidth="10" defaultColWidth="0" defaultRowHeight="16.5"/>
  <cols>
    <col min="1" max="1" width="38.75" style="8" customWidth="1"/>
    <col min="2" max="2" width="12.875" style="13" customWidth="1"/>
    <col min="3" max="10" width="11.875" style="13" customWidth="1"/>
    <col min="11" max="11" width="14.5" style="8" customWidth="1"/>
    <col min="12" max="205" width="14.5" style="8" hidden="1" customWidth="1"/>
    <col min="206" max="16384" width="0" style="8" hidden="1"/>
  </cols>
  <sheetData>
    <row r="1" spans="1:10" ht="39.75" customHeight="1" thickBot="1"/>
    <row r="2" spans="1:10" s="196" customFormat="1" ht="36" customHeight="1" thickBot="1">
      <c r="A2" s="1020" t="s">
        <v>35</v>
      </c>
      <c r="B2" s="1021"/>
      <c r="C2" s="1021"/>
      <c r="D2" s="1021"/>
      <c r="E2" s="1021"/>
      <c r="F2" s="1021"/>
      <c r="G2" s="1021"/>
      <c r="H2" s="1021"/>
      <c r="I2" s="1021"/>
      <c r="J2" s="1022"/>
    </row>
    <row r="3" spans="1:10" s="198" customFormat="1" ht="33" customHeight="1">
      <c r="A3" s="197" t="s">
        <v>213</v>
      </c>
      <c r="B3" s="600" t="s">
        <v>60</v>
      </c>
      <c r="C3" s="1026" t="s">
        <v>61</v>
      </c>
      <c r="D3" s="1027"/>
      <c r="E3" s="1026" t="s">
        <v>62</v>
      </c>
      <c r="F3" s="1027"/>
      <c r="G3" s="1026" t="s">
        <v>176</v>
      </c>
      <c r="H3" s="1027"/>
      <c r="I3" s="1026" t="s">
        <v>177</v>
      </c>
      <c r="J3" s="1028"/>
    </row>
    <row r="4" spans="1:10" s="198" customFormat="1" ht="33" customHeight="1" thickBot="1">
      <c r="A4" s="199"/>
      <c r="B4" s="826" t="s">
        <v>313</v>
      </c>
      <c r="C4" s="826" t="s">
        <v>314</v>
      </c>
      <c r="D4" s="827" t="s">
        <v>313</v>
      </c>
      <c r="E4" s="826" t="s">
        <v>314</v>
      </c>
      <c r="F4" s="827" t="s">
        <v>313</v>
      </c>
      <c r="G4" s="826" t="s">
        <v>314</v>
      </c>
      <c r="H4" s="827" t="s">
        <v>313</v>
      </c>
      <c r="I4" s="826" t="s">
        <v>314</v>
      </c>
      <c r="J4" s="828" t="s">
        <v>313</v>
      </c>
    </row>
    <row r="5" spans="1:10" s="146" customFormat="1" ht="18" customHeight="1">
      <c r="A5" s="626" t="s">
        <v>164</v>
      </c>
      <c r="B5" s="829">
        <f>SUM(B6:B16)</f>
        <v>0</v>
      </c>
      <c r="C5" s="830"/>
      <c r="D5" s="831">
        <f>SUM(D7:D16)</f>
        <v>0</v>
      </c>
      <c r="E5" s="830"/>
      <c r="F5" s="831">
        <f>SUM(F7:F16)</f>
        <v>0</v>
      </c>
      <c r="G5" s="830"/>
      <c r="H5" s="831">
        <f>SUM(H7:H16)</f>
        <v>0</v>
      </c>
      <c r="I5" s="830"/>
      <c r="J5" s="832">
        <f>SUM(J7:J16)</f>
        <v>0</v>
      </c>
    </row>
    <row r="6" spans="1:10" s="146" customFormat="1" ht="15" customHeight="1">
      <c r="A6" s="480" t="s">
        <v>315</v>
      </c>
      <c r="B6" s="833"/>
      <c r="C6" s="834"/>
      <c r="D6" s="835"/>
      <c r="E6" s="834"/>
      <c r="F6" s="835"/>
      <c r="G6" s="834"/>
      <c r="H6" s="835"/>
      <c r="I6" s="834"/>
      <c r="J6" s="836"/>
    </row>
    <row r="7" spans="1:10" s="146" customFormat="1" ht="15" customHeight="1">
      <c r="A7" s="358" t="s">
        <v>156</v>
      </c>
      <c r="B7" s="833"/>
      <c r="C7" s="837"/>
      <c r="D7" s="838">
        <f>B7*(1+C7)</f>
        <v>0</v>
      </c>
      <c r="E7" s="839">
        <f>C7</f>
        <v>0</v>
      </c>
      <c r="F7" s="838">
        <f>D7*(1+E7)</f>
        <v>0</v>
      </c>
      <c r="G7" s="839">
        <f>E7</f>
        <v>0</v>
      </c>
      <c r="H7" s="838">
        <f>F7*(1+G7)</f>
        <v>0</v>
      </c>
      <c r="I7" s="839">
        <f>G7</f>
        <v>0</v>
      </c>
      <c r="J7" s="840">
        <f>H7*(1+I7)</f>
        <v>0</v>
      </c>
    </row>
    <row r="8" spans="1:10" s="146" customFormat="1" ht="15" customHeight="1">
      <c r="A8" s="358" t="s">
        <v>157</v>
      </c>
      <c r="B8" s="833"/>
      <c r="C8" s="837"/>
      <c r="D8" s="838">
        <f t="shared" ref="D8:D16" si="0">B8*(1+C8)</f>
        <v>0</v>
      </c>
      <c r="E8" s="839">
        <f t="shared" ref="E8:E14" si="1">C8</f>
        <v>0</v>
      </c>
      <c r="F8" s="838">
        <f t="shared" ref="F8:F16" si="2">D8*(1+E8)</f>
        <v>0</v>
      </c>
      <c r="G8" s="839">
        <f t="shared" ref="G8:G16" si="3">E8</f>
        <v>0</v>
      </c>
      <c r="H8" s="838">
        <f t="shared" ref="H8:H16" si="4">F8*(1+G8)</f>
        <v>0</v>
      </c>
      <c r="I8" s="839">
        <f t="shared" ref="I8:I16" si="5">G8</f>
        <v>0</v>
      </c>
      <c r="J8" s="840">
        <f t="shared" ref="J8:J16" si="6">H8*(1+I8)</f>
        <v>0</v>
      </c>
    </row>
    <row r="9" spans="1:10" s="146" customFormat="1" ht="15" customHeight="1">
      <c r="A9" s="480" t="s">
        <v>158</v>
      </c>
      <c r="B9" s="833"/>
      <c r="C9" s="837"/>
      <c r="D9" s="838">
        <f t="shared" si="0"/>
        <v>0</v>
      </c>
      <c r="E9" s="839">
        <f t="shared" si="1"/>
        <v>0</v>
      </c>
      <c r="F9" s="838">
        <f t="shared" si="2"/>
        <v>0</v>
      </c>
      <c r="G9" s="839">
        <f t="shared" si="3"/>
        <v>0</v>
      </c>
      <c r="H9" s="838">
        <f t="shared" si="4"/>
        <v>0</v>
      </c>
      <c r="I9" s="839">
        <f t="shared" si="5"/>
        <v>0</v>
      </c>
      <c r="J9" s="840">
        <f t="shared" si="6"/>
        <v>0</v>
      </c>
    </row>
    <row r="10" spans="1:10" s="146" customFormat="1" ht="15" customHeight="1">
      <c r="A10" s="358" t="s">
        <v>159</v>
      </c>
      <c r="B10" s="833"/>
      <c r="C10" s="837"/>
      <c r="D10" s="838">
        <f t="shared" si="0"/>
        <v>0</v>
      </c>
      <c r="E10" s="839">
        <f t="shared" si="1"/>
        <v>0</v>
      </c>
      <c r="F10" s="838">
        <f t="shared" si="2"/>
        <v>0</v>
      </c>
      <c r="G10" s="839">
        <f t="shared" si="3"/>
        <v>0</v>
      </c>
      <c r="H10" s="838">
        <f t="shared" si="4"/>
        <v>0</v>
      </c>
      <c r="I10" s="839">
        <f t="shared" si="5"/>
        <v>0</v>
      </c>
      <c r="J10" s="840">
        <f t="shared" si="6"/>
        <v>0</v>
      </c>
    </row>
    <row r="11" spans="1:10" s="146" customFormat="1" ht="15" customHeight="1">
      <c r="A11" s="358" t="s">
        <v>160</v>
      </c>
      <c r="B11" s="833"/>
      <c r="C11" s="837"/>
      <c r="D11" s="838">
        <f t="shared" si="0"/>
        <v>0</v>
      </c>
      <c r="E11" s="839">
        <f t="shared" si="1"/>
        <v>0</v>
      </c>
      <c r="F11" s="838">
        <f t="shared" si="2"/>
        <v>0</v>
      </c>
      <c r="G11" s="839">
        <f t="shared" si="3"/>
        <v>0</v>
      </c>
      <c r="H11" s="838">
        <f t="shared" si="4"/>
        <v>0</v>
      </c>
      <c r="I11" s="839">
        <f t="shared" si="5"/>
        <v>0</v>
      </c>
      <c r="J11" s="840">
        <f t="shared" si="6"/>
        <v>0</v>
      </c>
    </row>
    <row r="12" spans="1:10" s="146" customFormat="1" ht="15">
      <c r="A12" s="358" t="s">
        <v>161</v>
      </c>
      <c r="B12" s="833"/>
      <c r="C12" s="837"/>
      <c r="D12" s="838">
        <f t="shared" si="0"/>
        <v>0</v>
      </c>
      <c r="E12" s="839">
        <f t="shared" si="1"/>
        <v>0</v>
      </c>
      <c r="F12" s="838">
        <f t="shared" si="2"/>
        <v>0</v>
      </c>
      <c r="G12" s="839">
        <f t="shared" si="3"/>
        <v>0</v>
      </c>
      <c r="H12" s="838">
        <f t="shared" si="4"/>
        <v>0</v>
      </c>
      <c r="I12" s="839">
        <f t="shared" si="5"/>
        <v>0</v>
      </c>
      <c r="J12" s="840">
        <f t="shared" si="6"/>
        <v>0</v>
      </c>
    </row>
    <row r="13" spans="1:10" s="146" customFormat="1" ht="15">
      <c r="A13" s="358" t="s">
        <v>162</v>
      </c>
      <c r="B13" s="833"/>
      <c r="C13" s="837"/>
      <c r="D13" s="838">
        <f t="shared" si="0"/>
        <v>0</v>
      </c>
      <c r="E13" s="839">
        <f t="shared" si="1"/>
        <v>0</v>
      </c>
      <c r="F13" s="838">
        <f t="shared" si="2"/>
        <v>0</v>
      </c>
      <c r="G13" s="839">
        <f t="shared" si="3"/>
        <v>0</v>
      </c>
      <c r="H13" s="838">
        <f t="shared" si="4"/>
        <v>0</v>
      </c>
      <c r="I13" s="839">
        <f t="shared" si="5"/>
        <v>0</v>
      </c>
      <c r="J13" s="840">
        <f t="shared" si="6"/>
        <v>0</v>
      </c>
    </row>
    <row r="14" spans="1:10" s="146" customFormat="1" ht="15">
      <c r="A14" s="481" t="s">
        <v>163</v>
      </c>
      <c r="B14" s="833"/>
      <c r="C14" s="837"/>
      <c r="D14" s="838">
        <f t="shared" si="0"/>
        <v>0</v>
      </c>
      <c r="E14" s="839">
        <f t="shared" si="1"/>
        <v>0</v>
      </c>
      <c r="F14" s="838">
        <f t="shared" si="2"/>
        <v>0</v>
      </c>
      <c r="G14" s="839">
        <f t="shared" si="3"/>
        <v>0</v>
      </c>
      <c r="H14" s="838">
        <f t="shared" si="4"/>
        <v>0</v>
      </c>
      <c r="I14" s="839">
        <f t="shared" si="5"/>
        <v>0</v>
      </c>
      <c r="J14" s="840">
        <f t="shared" si="6"/>
        <v>0</v>
      </c>
    </row>
    <row r="15" spans="1:10" s="146" customFormat="1" ht="15">
      <c r="A15" s="481" t="s">
        <v>316</v>
      </c>
      <c r="B15" s="841">
        <f>'Financiación a lp'!$C$20*'Financiación a lp'!$C$16+'Financiación a lp'!$C$27*'Financiación a lp'!$C$23</f>
        <v>0</v>
      </c>
      <c r="C15" s="842"/>
      <c r="D15" s="835">
        <f>'Financiación a lp'!$E$20*'Financiación a lp'!$E$16+'Financiación a lp'!$E$27*'Financiación a lp'!$E$23</f>
        <v>0</v>
      </c>
      <c r="E15" s="842"/>
      <c r="F15" s="835">
        <f>'Financiación a lp'!$F$20*'Financiación a lp'!$F$16+'Financiación a lp'!$F$27*'Financiación a lp'!$F$23</f>
        <v>0</v>
      </c>
      <c r="G15" s="842"/>
      <c r="H15" s="835">
        <f>'Financiación a lp'!$G$20*'Financiación a lp'!$G$16+'Financiación a lp'!$G$27*'Financiación a lp'!$G$23</f>
        <v>0</v>
      </c>
      <c r="I15" s="842"/>
      <c r="J15" s="836">
        <f>'Financiación a lp'!$H$20*'Financiación a lp'!$H$16+'Financiación a lp'!$H$27*'Financiación a lp'!$H$23</f>
        <v>0</v>
      </c>
    </row>
    <row r="16" spans="1:10" s="149" customFormat="1" ht="15">
      <c r="A16" s="358" t="s">
        <v>119</v>
      </c>
      <c r="B16" s="843"/>
      <c r="C16" s="837"/>
      <c r="D16" s="838">
        <f t="shared" si="0"/>
        <v>0</v>
      </c>
      <c r="E16" s="839">
        <f>C16</f>
        <v>0</v>
      </c>
      <c r="F16" s="838">
        <f t="shared" si="2"/>
        <v>0</v>
      </c>
      <c r="G16" s="839">
        <f t="shared" si="3"/>
        <v>0</v>
      </c>
      <c r="H16" s="838">
        <f t="shared" si="4"/>
        <v>0</v>
      </c>
      <c r="I16" s="839">
        <f t="shared" si="5"/>
        <v>0</v>
      </c>
      <c r="J16" s="840">
        <f t="shared" si="6"/>
        <v>0</v>
      </c>
    </row>
    <row r="17" spans="1:10" s="150" customFormat="1" ht="18" customHeight="1">
      <c r="A17" s="622" t="s">
        <v>37</v>
      </c>
      <c r="B17" s="844">
        <f>'G. Personal'!G13</f>
        <v>0</v>
      </c>
      <c r="C17" s="844"/>
      <c r="D17" s="845">
        <f>'G. Personal'!N13</f>
        <v>0</v>
      </c>
      <c r="E17" s="844"/>
      <c r="F17" s="845">
        <f>'G. Personal'!U13</f>
        <v>0</v>
      </c>
      <c r="G17" s="844"/>
      <c r="H17" s="845">
        <f>'G. Personal'!AB13</f>
        <v>0</v>
      </c>
      <c r="I17" s="844"/>
      <c r="J17" s="846">
        <f>'G. Personal'!AI13</f>
        <v>0</v>
      </c>
    </row>
    <row r="18" spans="1:10" s="146" customFormat="1" ht="18" customHeight="1">
      <c r="A18" s="623" t="s">
        <v>36</v>
      </c>
      <c r="B18" s="847">
        <f>SUM(B19:B20)</f>
        <v>0</v>
      </c>
      <c r="C18" s="847"/>
      <c r="D18" s="848">
        <f>SUM(D19:D20)</f>
        <v>0</v>
      </c>
      <c r="E18" s="847"/>
      <c r="F18" s="848">
        <f>SUM(F19:F20)</f>
        <v>0</v>
      </c>
      <c r="G18" s="847"/>
      <c r="H18" s="848">
        <f>SUM(H19:H20)</f>
        <v>0</v>
      </c>
      <c r="I18" s="847"/>
      <c r="J18" s="849">
        <f>SUM(J19:J20)</f>
        <v>0</v>
      </c>
    </row>
    <row r="19" spans="1:10" s="150" customFormat="1" ht="15">
      <c r="A19" s="358" t="s">
        <v>454</v>
      </c>
      <c r="B19" s="841">
        <f>Inversiones!K6</f>
        <v>0</v>
      </c>
      <c r="C19" s="841"/>
      <c r="D19" s="838">
        <f>Inversiones!N6</f>
        <v>0</v>
      </c>
      <c r="E19" s="841"/>
      <c r="F19" s="838">
        <f>Inversiones!Q6</f>
        <v>0</v>
      </c>
      <c r="G19" s="841"/>
      <c r="H19" s="838">
        <f>Inversiones!T6</f>
        <v>0</v>
      </c>
      <c r="I19" s="841"/>
      <c r="J19" s="840">
        <f>Inversiones!W6</f>
        <v>0</v>
      </c>
    </row>
    <row r="20" spans="1:10" s="150" customFormat="1" ht="15">
      <c r="A20" s="358" t="s">
        <v>455</v>
      </c>
      <c r="B20" s="841">
        <f>Inversiones!K10</f>
        <v>0</v>
      </c>
      <c r="C20" s="841"/>
      <c r="D20" s="838">
        <f>Inversiones!N10</f>
        <v>0</v>
      </c>
      <c r="E20" s="841"/>
      <c r="F20" s="838">
        <f>Inversiones!Q10</f>
        <v>0</v>
      </c>
      <c r="G20" s="841"/>
      <c r="H20" s="838">
        <f>Inversiones!T10</f>
        <v>0</v>
      </c>
      <c r="I20" s="841"/>
      <c r="J20" s="840">
        <f>Inversiones!W10</f>
        <v>0</v>
      </c>
    </row>
    <row r="21" spans="1:10" s="146" customFormat="1" ht="18" customHeight="1">
      <c r="A21" s="622" t="s">
        <v>38</v>
      </c>
      <c r="B21" s="850">
        <f>SUM(B22:B23)</f>
        <v>0</v>
      </c>
      <c r="C21" s="844"/>
      <c r="D21" s="851">
        <f>SUM(D22:D23)</f>
        <v>0</v>
      </c>
      <c r="E21" s="844"/>
      <c r="F21" s="851">
        <f>SUM(F22:F23)</f>
        <v>0</v>
      </c>
      <c r="G21" s="844"/>
      <c r="H21" s="851">
        <f>SUM(H22:H23)</f>
        <v>0</v>
      </c>
      <c r="I21" s="844"/>
      <c r="J21" s="852">
        <f>SUM(J22:J23)</f>
        <v>0</v>
      </c>
    </row>
    <row r="22" spans="1:10" s="146" customFormat="1" ht="18" customHeight="1">
      <c r="A22" s="536" t="s">
        <v>406</v>
      </c>
      <c r="B22" s="853">
        <f>'Financiación a lp'!B163</f>
        <v>0</v>
      </c>
      <c r="C22" s="853"/>
      <c r="D22" s="854">
        <f>'Financiación a lp'!B168</f>
        <v>0</v>
      </c>
      <c r="E22" s="853"/>
      <c r="F22" s="854">
        <f>'Financiación a lp'!B173</f>
        <v>0</v>
      </c>
      <c r="G22" s="853"/>
      <c r="H22" s="854">
        <f>'Financiación a lp'!B178</f>
        <v>0</v>
      </c>
      <c r="I22" s="853"/>
      <c r="J22" s="855">
        <f>'Financiación a lp'!B183</f>
        <v>0</v>
      </c>
    </row>
    <row r="23" spans="1:10" s="146" customFormat="1" ht="18" customHeight="1">
      <c r="A23" s="537" t="s">
        <v>453</v>
      </c>
      <c r="B23" s="856"/>
      <c r="C23" s="857"/>
      <c r="D23" s="858"/>
      <c r="E23" s="857"/>
      <c r="F23" s="858"/>
      <c r="G23" s="857"/>
      <c r="H23" s="858"/>
      <c r="I23" s="857"/>
      <c r="J23" s="859"/>
    </row>
    <row r="24" spans="1:10" ht="17.25" thickBot="1">
      <c r="A24" s="482" t="s">
        <v>1</v>
      </c>
      <c r="B24" s="860">
        <f>B5+B17+B18+B21</f>
        <v>0</v>
      </c>
      <c r="C24" s="860"/>
      <c r="D24" s="861">
        <f>D5+D17+D18+D21</f>
        <v>0</v>
      </c>
      <c r="E24" s="860"/>
      <c r="F24" s="861">
        <f>F5+F17+F18+F21</f>
        <v>0</v>
      </c>
      <c r="G24" s="860"/>
      <c r="H24" s="861">
        <f>H5+H17+H18+H21</f>
        <v>0</v>
      </c>
      <c r="I24" s="860"/>
      <c r="J24" s="862">
        <f>J5+J17+J18+J21</f>
        <v>0</v>
      </c>
    </row>
    <row r="25" spans="1:10" ht="8.25" customHeight="1" thickBot="1">
      <c r="A25" s="195"/>
      <c r="B25" s="195"/>
      <c r="C25" s="195"/>
      <c r="D25" s="863"/>
      <c r="E25" s="195"/>
      <c r="F25" s="863"/>
      <c r="G25" s="195"/>
      <c r="H25" s="863"/>
      <c r="I25" s="195"/>
      <c r="J25" s="863"/>
    </row>
    <row r="26" spans="1:10" ht="25.5" customHeight="1" thickBot="1">
      <c r="A26" s="483" t="s">
        <v>214</v>
      </c>
      <c r="B26" s="599" t="s">
        <v>60</v>
      </c>
      <c r="C26" s="1023" t="s">
        <v>61</v>
      </c>
      <c r="D26" s="1024"/>
      <c r="E26" s="1023" t="s">
        <v>62</v>
      </c>
      <c r="F26" s="1024"/>
      <c r="G26" s="1023" t="s">
        <v>176</v>
      </c>
      <c r="H26" s="1024"/>
      <c r="I26" s="1023" t="s">
        <v>177</v>
      </c>
      <c r="J26" s="1025"/>
    </row>
    <row r="27" spans="1:10" s="146" customFormat="1" ht="18" customHeight="1">
      <c r="A27" s="624" t="s">
        <v>215</v>
      </c>
      <c r="B27" s="847">
        <f>SUM(B28:B32)</f>
        <v>0</v>
      </c>
      <c r="C27" s="847"/>
      <c r="D27" s="864">
        <f>SUM(D28:D32)</f>
        <v>0</v>
      </c>
      <c r="E27" s="865"/>
      <c r="F27" s="864">
        <f>SUM(F28:F32)</f>
        <v>0</v>
      </c>
      <c r="G27" s="847"/>
      <c r="H27" s="864">
        <f>SUM(H28:H32)</f>
        <v>0</v>
      </c>
      <c r="I27" s="865"/>
      <c r="J27" s="866">
        <f>SUM(J28:J32)</f>
        <v>0</v>
      </c>
    </row>
    <row r="28" spans="1:10" s="146" customFormat="1" ht="15">
      <c r="A28" s="358">
        <f>'G. Variables'!A55</f>
        <v>0</v>
      </c>
      <c r="B28" s="841">
        <f>'G. Variables'!D55</f>
        <v>0</v>
      </c>
      <c r="C28" s="841"/>
      <c r="D28" s="835">
        <f>'G. Variables'!E55</f>
        <v>0</v>
      </c>
      <c r="E28" s="867"/>
      <c r="F28" s="835">
        <f>'G. Variables'!F55</f>
        <v>0</v>
      </c>
      <c r="G28" s="841"/>
      <c r="H28" s="835">
        <f>'G. Variables'!G55</f>
        <v>0</v>
      </c>
      <c r="I28" s="867"/>
      <c r="J28" s="836">
        <f>'G. Variables'!H55</f>
        <v>0</v>
      </c>
    </row>
    <row r="29" spans="1:10" s="150" customFormat="1" ht="15">
      <c r="A29" s="358">
        <f>'G. Variables'!A58</f>
        <v>0</v>
      </c>
      <c r="B29" s="841">
        <f>'G. Variables'!D58</f>
        <v>0</v>
      </c>
      <c r="C29" s="841"/>
      <c r="D29" s="835">
        <f>'G. Variables'!E58</f>
        <v>0</v>
      </c>
      <c r="E29" s="867"/>
      <c r="F29" s="835">
        <f>'G. Variables'!F58</f>
        <v>0</v>
      </c>
      <c r="G29" s="841"/>
      <c r="H29" s="835">
        <f>'G. Variables'!G58</f>
        <v>0</v>
      </c>
      <c r="I29" s="867"/>
      <c r="J29" s="836">
        <f>'G. Variables'!H58</f>
        <v>0</v>
      </c>
    </row>
    <row r="30" spans="1:10" s="150" customFormat="1" ht="15">
      <c r="A30" s="358">
        <f>'G. Variables'!A61</f>
        <v>0</v>
      </c>
      <c r="B30" s="841">
        <f>'G. Variables'!D61</f>
        <v>0</v>
      </c>
      <c r="C30" s="841"/>
      <c r="D30" s="835">
        <f>'G. Variables'!E61</f>
        <v>0</v>
      </c>
      <c r="E30" s="867"/>
      <c r="F30" s="835">
        <f>'G. Variables'!F61</f>
        <v>0</v>
      </c>
      <c r="G30" s="841"/>
      <c r="H30" s="835">
        <f>'G. Variables'!G61</f>
        <v>0</v>
      </c>
      <c r="I30" s="867"/>
      <c r="J30" s="836">
        <f>'G. Variables'!H61</f>
        <v>0</v>
      </c>
    </row>
    <row r="31" spans="1:10" s="146" customFormat="1" ht="15">
      <c r="A31" s="358">
        <f>'G. Variables'!A64</f>
        <v>0</v>
      </c>
      <c r="B31" s="841">
        <f>'G. Variables'!D64</f>
        <v>0</v>
      </c>
      <c r="C31" s="841"/>
      <c r="D31" s="835">
        <f>'G. Variables'!E64</f>
        <v>0</v>
      </c>
      <c r="E31" s="867"/>
      <c r="F31" s="835">
        <f>'G. Variables'!F64</f>
        <v>0</v>
      </c>
      <c r="G31" s="841"/>
      <c r="H31" s="835">
        <f>'G. Variables'!G64</f>
        <v>0</v>
      </c>
      <c r="I31" s="867"/>
      <c r="J31" s="836">
        <f>'G. Variables'!H64</f>
        <v>0</v>
      </c>
    </row>
    <row r="32" spans="1:10" s="146" customFormat="1" ht="15">
      <c r="A32" s="358">
        <f>'G. Variables'!A67</f>
        <v>0</v>
      </c>
      <c r="B32" s="841">
        <f>'G. Variables'!D67</f>
        <v>0</v>
      </c>
      <c r="C32" s="841"/>
      <c r="D32" s="835">
        <f>'G. Variables'!E67</f>
        <v>0</v>
      </c>
      <c r="E32" s="867"/>
      <c r="F32" s="835">
        <f>'G. Variables'!F67</f>
        <v>0</v>
      </c>
      <c r="G32" s="841"/>
      <c r="H32" s="835">
        <f>'G. Variables'!G67</f>
        <v>0</v>
      </c>
      <c r="I32" s="867"/>
      <c r="J32" s="836">
        <f>'G. Variables'!H67</f>
        <v>0</v>
      </c>
    </row>
    <row r="33" spans="1:10" s="146" customFormat="1" ht="18" customHeight="1">
      <c r="A33" s="625" t="s">
        <v>216</v>
      </c>
      <c r="B33" s="850">
        <f>B24</f>
        <v>0</v>
      </c>
      <c r="C33" s="844"/>
      <c r="D33" s="851">
        <f>D24</f>
        <v>0</v>
      </c>
      <c r="E33" s="868"/>
      <c r="F33" s="851">
        <f>F24</f>
        <v>0</v>
      </c>
      <c r="G33" s="844"/>
      <c r="H33" s="851">
        <f>H24</f>
        <v>0</v>
      </c>
      <c r="I33" s="868"/>
      <c r="J33" s="852">
        <f>J24</f>
        <v>0</v>
      </c>
    </row>
    <row r="34" spans="1:10" ht="25.5" customHeight="1" thickBot="1">
      <c r="A34" s="482" t="s">
        <v>1</v>
      </c>
      <c r="B34" s="860">
        <f>B27+B33</f>
        <v>0</v>
      </c>
      <c r="C34" s="860"/>
      <c r="D34" s="869">
        <f>D27+D33</f>
        <v>0</v>
      </c>
      <c r="E34" s="860"/>
      <c r="F34" s="869">
        <f>F27+F33</f>
        <v>0</v>
      </c>
      <c r="G34" s="860"/>
      <c r="H34" s="869">
        <f>H27+H33</f>
        <v>0</v>
      </c>
      <c r="I34" s="860"/>
      <c r="J34" s="862">
        <f>J27+J33</f>
        <v>0</v>
      </c>
    </row>
    <row r="35" spans="1:10" ht="25.5" customHeight="1"/>
    <row r="37" spans="1:10" s="12" customFormat="1" ht="25.5" customHeight="1">
      <c r="B37" s="14"/>
      <c r="C37" s="14"/>
      <c r="D37" s="14"/>
      <c r="E37" s="14"/>
      <c r="F37" s="14"/>
      <c r="G37" s="14"/>
      <c r="H37" s="14"/>
      <c r="I37" s="14"/>
      <c r="J37" s="14"/>
    </row>
    <row r="38" spans="1:10" ht="25.5" customHeight="1"/>
    <row r="39" spans="1:10" s="12" customFormat="1" ht="25.5" customHeight="1"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2" customFormat="1" ht="25.5" customHeight="1"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2" customFormat="1" ht="25.5" customHeight="1">
      <c r="B41" s="14"/>
      <c r="C41" s="14"/>
      <c r="D41" s="14"/>
      <c r="E41" s="14"/>
      <c r="F41" s="14"/>
      <c r="G41" s="14"/>
      <c r="H41" s="14"/>
      <c r="I41" s="14"/>
      <c r="J41" s="14"/>
    </row>
    <row r="42" spans="1:10" ht="25.5" customHeight="1"/>
    <row r="43" spans="1:10" ht="25.5" customHeight="1"/>
    <row r="44" spans="1:10" ht="25.5" customHeight="1"/>
    <row r="45" spans="1:10" ht="14.25" customHeight="1"/>
    <row r="46" spans="1:10" s="12" customFormat="1" ht="34.5" customHeight="1">
      <c r="B46" s="14"/>
      <c r="C46" s="14"/>
      <c r="D46" s="14"/>
      <c r="E46" s="14"/>
      <c r="F46" s="14"/>
      <c r="G46" s="14"/>
      <c r="H46" s="14"/>
      <c r="I46" s="14"/>
      <c r="J46" s="14"/>
    </row>
    <row r="47" spans="1:10" ht="26.25" customHeight="1"/>
    <row r="48" spans="1:10" ht="26.25" customHeight="1"/>
    <row r="49" spans="1:10" ht="26.25" customHeight="1"/>
    <row r="50" spans="1:10" ht="26.25" customHeight="1"/>
    <row r="51" spans="1:10" ht="26.25" customHeight="1"/>
    <row r="52" spans="1:10" ht="26.25" customHeight="1"/>
    <row r="53" spans="1:10" ht="26.25" customHeight="1"/>
    <row r="54" spans="1:10" ht="26.25" customHeight="1"/>
    <row r="55" spans="1:10" ht="26.25" customHeight="1"/>
    <row r="56" spans="1:10" s="12" customFormat="1" ht="26.25" customHeight="1">
      <c r="B56" s="14"/>
      <c r="C56" s="14"/>
      <c r="D56" s="14"/>
      <c r="E56" s="14"/>
      <c r="F56" s="14"/>
      <c r="G56" s="14"/>
      <c r="H56" s="14"/>
      <c r="I56" s="14"/>
      <c r="J56" s="14"/>
    </row>
    <row r="57" spans="1:10" s="12" customFormat="1" ht="26.25" customHeight="1">
      <c r="B57" s="14"/>
      <c r="C57" s="14"/>
      <c r="D57" s="14"/>
      <c r="E57" s="14"/>
      <c r="F57" s="14"/>
      <c r="G57" s="14"/>
      <c r="H57" s="14"/>
      <c r="I57" s="14"/>
      <c r="J57" s="14"/>
    </row>
    <row r="58" spans="1:10" s="12" customFormat="1" ht="26.25" customHeight="1">
      <c r="B58" s="14"/>
      <c r="C58" s="14"/>
      <c r="D58" s="14"/>
      <c r="E58" s="14"/>
      <c r="F58" s="14"/>
      <c r="G58" s="14"/>
      <c r="H58" s="14"/>
      <c r="I58" s="14"/>
      <c r="J58" s="14"/>
    </row>
    <row r="59" spans="1:10" ht="26.25" customHeight="1"/>
    <row r="60" spans="1:10" ht="26.25" customHeight="1"/>
    <row r="61" spans="1:10" ht="26.25" hidden="1" customHeight="1">
      <c r="A61" s="98" t="s">
        <v>287</v>
      </c>
      <c r="B61" s="99" t="s">
        <v>60</v>
      </c>
      <c r="C61" s="99" t="s">
        <v>61</v>
      </c>
      <c r="D61" s="99" t="s">
        <v>62</v>
      </c>
      <c r="E61" s="99" t="s">
        <v>176</v>
      </c>
      <c r="F61" s="100" t="s">
        <v>177</v>
      </c>
    </row>
    <row r="62" spans="1:10" ht="26.25" hidden="1" customHeight="1" thickBot="1">
      <c r="A62" s="101" t="str">
        <f>A5</f>
        <v>SERVICIOS EXTERIORES</v>
      </c>
      <c r="B62" s="102">
        <f>B5*Inicio!$D$23</f>
        <v>0</v>
      </c>
      <c r="C62" s="102">
        <f>D5*Inicio!$D$23</f>
        <v>0</v>
      </c>
      <c r="D62" s="102">
        <f>F5*Inicio!$D$23</f>
        <v>0</v>
      </c>
      <c r="E62" s="102">
        <f>H5*Inicio!$D$23</f>
        <v>0</v>
      </c>
      <c r="F62" s="103">
        <f>J5*Inicio!$D$23</f>
        <v>0</v>
      </c>
    </row>
    <row r="64" spans="1:10" ht="24" customHeight="1"/>
    <row r="65" spans="2:10" s="12" customFormat="1" ht="24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s="12" customFormat="1" ht="24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24" customHeight="1"/>
    <row r="68" spans="2:10" ht="24" customHeight="1"/>
    <row r="69" spans="2:10" s="12" customFormat="1" ht="21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s="12" customFormat="1">
      <c r="B70" s="14"/>
      <c r="C70" s="14"/>
      <c r="D70" s="14"/>
      <c r="E70" s="14"/>
      <c r="F70" s="14"/>
      <c r="G70" s="14"/>
      <c r="H70" s="14"/>
      <c r="I70" s="14"/>
      <c r="J70" s="14"/>
    </row>
  </sheetData>
  <sheetProtection password="A6E9" sheet="1" formatColumns="0"/>
  <mergeCells count="9">
    <mergeCell ref="A2:J2"/>
    <mergeCell ref="G26:H26"/>
    <mergeCell ref="I26:J26"/>
    <mergeCell ref="C3:D3"/>
    <mergeCell ref="E3:F3"/>
    <mergeCell ref="G3:H3"/>
    <mergeCell ref="I3:J3"/>
    <mergeCell ref="C26:D26"/>
    <mergeCell ref="E26:F26"/>
  </mergeCells>
  <phoneticPr fontId="47" type="noConversion"/>
  <printOptions horizontalCentered="1" gridLinesSet="0"/>
  <pageMargins left="0.51181102362204722" right="0.51181102362204722" top="0.98425196850393704" bottom="0.51181102362204722" header="0.43307086614173229" footer="0.27559055118110237"/>
  <pageSetup paperSize="9" scale="85" orientation="landscape" horizontalDpi="240" verticalDpi="4294967292" r:id="rId1"/>
  <headerFooter alignWithMargins="0">
    <oddHeader>&amp;C&amp;14&amp;U&amp;A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2465" r:id="rId4" name="Button 1">
              <controlPr defaultSize="0" print="0" autoFill="0" autoPict="0" macro="[0]!Inicio">
                <anchor moveWithCells="1" sizeWithCells="1">
                  <from>
                    <xdr:col>0</xdr:col>
                    <xdr:colOff>228600</xdr:colOff>
                    <xdr:row>0</xdr:row>
                    <xdr:rowOff>104775</xdr:rowOff>
                  </from>
                  <to>
                    <xdr:col>0</xdr:col>
                    <xdr:colOff>1428750</xdr:colOff>
                    <xdr:row>0</xdr:row>
                    <xdr:rowOff>409575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>
    <pageSetUpPr autoPageBreaks="0" fitToPage="1"/>
  </sheetPr>
  <dimension ref="A1:Q36"/>
  <sheetViews>
    <sheetView showGridLines="0" showZeros="0" zoomScaleNormal="100" workbookViewId="0">
      <pane activePane="bottomRight" state="frozen"/>
      <selection activeCell="C7" sqref="C7"/>
    </sheetView>
  </sheetViews>
  <sheetFormatPr baseColWidth="10" defaultColWidth="0" defaultRowHeight="18"/>
  <cols>
    <col min="1" max="1" width="2.625" style="62" customWidth="1"/>
    <col min="2" max="2" width="44.5" style="62" customWidth="1"/>
    <col min="3" max="3" width="8.875" style="62" customWidth="1"/>
    <col min="4" max="4" width="10.375" style="62" bestFit="1" customWidth="1"/>
    <col min="5" max="5" width="9" style="62" customWidth="1"/>
    <col min="6" max="6" width="8.875" style="62" customWidth="1"/>
    <col min="7" max="7" width="11.125" style="62" customWidth="1"/>
    <col min="8" max="8" width="7.75" style="62" bestFit="1" customWidth="1"/>
    <col min="9" max="9" width="9.625" style="62" customWidth="1"/>
    <col min="10" max="10" width="10.875" style="62" bestFit="1" customWidth="1"/>
    <col min="11" max="11" width="7.75" style="62" bestFit="1" customWidth="1"/>
    <col min="12" max="12" width="9.625" style="62" customWidth="1"/>
    <col min="13" max="13" width="10.875" style="62" bestFit="1" customWidth="1"/>
    <col min="14" max="14" width="11.375" style="62" bestFit="1" customWidth="1"/>
    <col min="15" max="15" width="9.625" style="62" customWidth="1"/>
    <col min="16" max="16" width="10.875" style="62" bestFit="1" customWidth="1"/>
    <col min="17" max="17" width="7.75" style="62" bestFit="1" customWidth="1"/>
    <col min="18" max="18" width="11.25" style="62" customWidth="1"/>
    <col min="19" max="16384" width="0" style="62" hidden="1"/>
  </cols>
  <sheetData>
    <row r="1" spans="1:17" ht="32.25" customHeight="1" thickBot="1"/>
    <row r="2" spans="1:17" ht="33" customHeight="1" thickBot="1">
      <c r="A2" s="1029" t="s">
        <v>39</v>
      </c>
      <c r="B2" s="935"/>
      <c r="C2" s="935"/>
      <c r="D2" s="935"/>
      <c r="E2" s="935"/>
      <c r="F2" s="935"/>
      <c r="G2" s="935"/>
      <c r="H2" s="935"/>
      <c r="I2" s="935"/>
      <c r="J2" s="935"/>
      <c r="K2" s="935"/>
      <c r="L2" s="935"/>
      <c r="M2" s="935"/>
      <c r="N2" s="935"/>
      <c r="O2" s="935"/>
      <c r="P2" s="935"/>
      <c r="Q2" s="1030"/>
    </row>
    <row r="3" spans="1:17" s="73" customFormat="1" ht="33" customHeight="1">
      <c r="A3" s="168"/>
      <c r="B3" s="169"/>
      <c r="C3" s="1031" t="s">
        <v>60</v>
      </c>
      <c r="D3" s="1032"/>
      <c r="E3" s="1033"/>
      <c r="F3" s="1031" t="s">
        <v>61</v>
      </c>
      <c r="G3" s="1032"/>
      <c r="H3" s="1033"/>
      <c r="I3" s="1031" t="s">
        <v>62</v>
      </c>
      <c r="J3" s="1032"/>
      <c r="K3" s="1033"/>
      <c r="L3" s="1031" t="s">
        <v>176</v>
      </c>
      <c r="M3" s="1032"/>
      <c r="N3" s="1033"/>
      <c r="O3" s="1031" t="s">
        <v>177</v>
      </c>
      <c r="P3" s="1032"/>
      <c r="Q3" s="1034"/>
    </row>
    <row r="4" spans="1:17" s="179" customFormat="1" ht="24" customHeight="1">
      <c r="A4" s="192" t="s">
        <v>40</v>
      </c>
      <c r="C4" s="177"/>
      <c r="D4" s="178">
        <f>SUM(C5:C11)</f>
        <v>0</v>
      </c>
      <c r="E4" s="288">
        <v>1</v>
      </c>
      <c r="F4" s="177"/>
      <c r="G4" s="178">
        <f>SUM(F5:F11)</f>
        <v>0</v>
      </c>
      <c r="H4" s="288">
        <v>1</v>
      </c>
      <c r="I4" s="177"/>
      <c r="J4" s="178">
        <f>SUM(I5:I11)</f>
        <v>0</v>
      </c>
      <c r="K4" s="288">
        <v>1</v>
      </c>
      <c r="L4" s="177"/>
      <c r="M4" s="178">
        <f>SUM(L5:L11)</f>
        <v>0</v>
      </c>
      <c r="N4" s="288">
        <v>1</v>
      </c>
      <c r="O4" s="177"/>
      <c r="P4" s="178">
        <f>SUM(O5:O11)</f>
        <v>0</v>
      </c>
      <c r="Q4" s="293">
        <v>1</v>
      </c>
    </row>
    <row r="5" spans="1:17" s="171" customFormat="1" ht="15">
      <c r="A5" s="193"/>
      <c r="B5" s="171" t="s">
        <v>115</v>
      </c>
      <c r="C5" s="174">
        <f>Ventas!C22</f>
        <v>0</v>
      </c>
      <c r="D5" s="173"/>
      <c r="E5" s="289">
        <f>IF($D$4&lt;&gt;0,C5/$D$4,0)</f>
        <v>0</v>
      </c>
      <c r="F5" s="174">
        <f>Ventas!D22</f>
        <v>0</v>
      </c>
      <c r="G5" s="173"/>
      <c r="H5" s="289">
        <f>IF($G$4&lt;&gt;0,F5/$G$4,0)</f>
        <v>0</v>
      </c>
      <c r="I5" s="174">
        <f>Ventas!E22</f>
        <v>0</v>
      </c>
      <c r="J5" s="173"/>
      <c r="K5" s="289">
        <f>IF($J$4&lt;&gt;0,I5/$J$4,0)</f>
        <v>0</v>
      </c>
      <c r="L5" s="174">
        <f>Ventas!F22</f>
        <v>0</v>
      </c>
      <c r="M5" s="173"/>
      <c r="N5" s="289">
        <f>IF($M$4&lt;&gt;0,L5/$M$4,0)</f>
        <v>0</v>
      </c>
      <c r="O5" s="174">
        <f>Ventas!G22</f>
        <v>0</v>
      </c>
      <c r="P5" s="173"/>
      <c r="Q5" s="294">
        <f>IF($P$4&lt;&gt;0,O5/$P$4,0)</f>
        <v>0</v>
      </c>
    </row>
    <row r="6" spans="1:17" s="171" customFormat="1" ht="15">
      <c r="A6" s="194" t="s">
        <v>154</v>
      </c>
      <c r="B6" s="171" t="s">
        <v>42</v>
      </c>
      <c r="C6" s="174">
        <f>SUM(Circulantes!H19:H23)-SUM(Circulantes!E19:E23)</f>
        <v>0</v>
      </c>
      <c r="D6" s="173"/>
      <c r="E6" s="289">
        <f t="shared" ref="E6:E11" si="0">IF($D$4&lt;&gt;0,C6/$D$4,0)</f>
        <v>0</v>
      </c>
      <c r="F6" s="174">
        <f>SUM(Circulantes!K19:K23)-SUM(Circulantes!H19:H23)</f>
        <v>0</v>
      </c>
      <c r="G6" s="173"/>
      <c r="H6" s="289">
        <f t="shared" ref="H6:H11" si="1">IF($G$4&lt;&gt;0,F6/$G$4,0)</f>
        <v>0</v>
      </c>
      <c r="I6" s="174">
        <f>SUM(Circulantes!N19:N23)-SUM(Circulantes!K19:K23)</f>
        <v>0</v>
      </c>
      <c r="J6" s="173"/>
      <c r="K6" s="289">
        <f t="shared" ref="K6:K11" si="2">IF($J$4&lt;&gt;0,I6/$J$4,0)</f>
        <v>0</v>
      </c>
      <c r="L6" s="174">
        <f>SUM(Circulantes!Q19:Q23)-SUM(Circulantes!N19:N23)</f>
        <v>0</v>
      </c>
      <c r="M6" s="173"/>
      <c r="N6" s="289">
        <f t="shared" ref="N6:N11" si="3">IF($M$4&lt;&gt;0,L6/$M$4,0)</f>
        <v>0</v>
      </c>
      <c r="O6" s="174">
        <f>SUM(Circulantes!T19:T23)-SUM(Circulantes!Q19:Q23)</f>
        <v>0</v>
      </c>
      <c r="P6" s="173"/>
      <c r="Q6" s="294">
        <f t="shared" ref="Q6:Q11" si="4">IF($P$4&lt;&gt;0,O6/$P$4,0)</f>
        <v>0</v>
      </c>
    </row>
    <row r="7" spans="1:17" s="171" customFormat="1" ht="15">
      <c r="A7" s="170" t="s">
        <v>41</v>
      </c>
      <c r="B7" s="171" t="s">
        <v>234</v>
      </c>
      <c r="C7" s="172"/>
      <c r="D7" s="173"/>
      <c r="E7" s="289">
        <f t="shared" si="0"/>
        <v>0</v>
      </c>
      <c r="F7" s="172"/>
      <c r="G7" s="173"/>
      <c r="H7" s="289">
        <f t="shared" si="1"/>
        <v>0</v>
      </c>
      <c r="I7" s="172"/>
      <c r="J7" s="173"/>
      <c r="K7" s="289">
        <f t="shared" si="2"/>
        <v>0</v>
      </c>
      <c r="L7" s="172"/>
      <c r="M7" s="173"/>
      <c r="N7" s="289">
        <f t="shared" si="3"/>
        <v>0</v>
      </c>
      <c r="O7" s="172"/>
      <c r="P7" s="173"/>
      <c r="Q7" s="294">
        <f t="shared" si="4"/>
        <v>0</v>
      </c>
    </row>
    <row r="8" spans="1:17" s="171" customFormat="1" ht="15">
      <c r="A8" s="170" t="s">
        <v>41</v>
      </c>
      <c r="B8" s="171" t="s">
        <v>300</v>
      </c>
      <c r="C8" s="172"/>
      <c r="D8" s="173"/>
      <c r="E8" s="289">
        <f t="shared" si="0"/>
        <v>0</v>
      </c>
      <c r="F8" s="172"/>
      <c r="G8" s="173"/>
      <c r="H8" s="289">
        <f t="shared" si="1"/>
        <v>0</v>
      </c>
      <c r="I8" s="172"/>
      <c r="J8" s="173"/>
      <c r="K8" s="289">
        <f t="shared" si="2"/>
        <v>0</v>
      </c>
      <c r="L8" s="172"/>
      <c r="M8" s="173"/>
      <c r="N8" s="289">
        <f t="shared" si="3"/>
        <v>0</v>
      </c>
      <c r="O8" s="172"/>
      <c r="P8" s="173"/>
      <c r="Q8" s="294">
        <f t="shared" si="4"/>
        <v>0</v>
      </c>
    </row>
    <row r="9" spans="1:17" s="171" customFormat="1" ht="15">
      <c r="A9" s="170" t="s">
        <v>41</v>
      </c>
      <c r="B9" s="171" t="s">
        <v>299</v>
      </c>
      <c r="C9" s="172"/>
      <c r="D9" s="173"/>
      <c r="E9" s="289">
        <f t="shared" si="0"/>
        <v>0</v>
      </c>
      <c r="F9" s="172"/>
      <c r="G9" s="173"/>
      <c r="H9" s="289">
        <f t="shared" si="1"/>
        <v>0</v>
      </c>
      <c r="I9" s="172"/>
      <c r="J9" s="173"/>
      <c r="K9" s="289">
        <f t="shared" si="2"/>
        <v>0</v>
      </c>
      <c r="L9" s="172"/>
      <c r="M9" s="173"/>
      <c r="N9" s="289">
        <f t="shared" si="3"/>
        <v>0</v>
      </c>
      <c r="O9" s="172"/>
      <c r="P9" s="173"/>
      <c r="Q9" s="294">
        <f t="shared" si="4"/>
        <v>0</v>
      </c>
    </row>
    <row r="10" spans="1:17" s="171" customFormat="1" ht="15">
      <c r="A10" s="170" t="s">
        <v>41</v>
      </c>
      <c r="B10" s="171" t="s">
        <v>245</v>
      </c>
      <c r="C10" s="172"/>
      <c r="D10" s="173"/>
      <c r="E10" s="289">
        <f t="shared" si="0"/>
        <v>0</v>
      </c>
      <c r="F10" s="172"/>
      <c r="G10" s="173"/>
      <c r="H10" s="289">
        <f t="shared" si="1"/>
        <v>0</v>
      </c>
      <c r="I10" s="172"/>
      <c r="J10" s="173"/>
      <c r="K10" s="289">
        <f t="shared" si="2"/>
        <v>0</v>
      </c>
      <c r="L10" s="172"/>
      <c r="M10" s="173"/>
      <c r="N10" s="289">
        <f t="shared" si="3"/>
        <v>0</v>
      </c>
      <c r="O10" s="172"/>
      <c r="P10" s="173"/>
      <c r="Q10" s="294">
        <f t="shared" si="4"/>
        <v>0</v>
      </c>
    </row>
    <row r="11" spans="1:17" s="171" customFormat="1" ht="15">
      <c r="A11" s="170" t="s">
        <v>41</v>
      </c>
      <c r="B11" s="171" t="s">
        <v>165</v>
      </c>
      <c r="C11" s="172"/>
      <c r="D11" s="173"/>
      <c r="E11" s="289">
        <f t="shared" si="0"/>
        <v>0</v>
      </c>
      <c r="F11" s="172"/>
      <c r="G11" s="173"/>
      <c r="H11" s="289">
        <f t="shared" si="1"/>
        <v>0</v>
      </c>
      <c r="I11" s="172"/>
      <c r="J11" s="173"/>
      <c r="K11" s="289">
        <f t="shared" si="2"/>
        <v>0</v>
      </c>
      <c r="L11" s="172"/>
      <c r="M11" s="173"/>
      <c r="N11" s="289">
        <f t="shared" si="3"/>
        <v>0</v>
      </c>
      <c r="O11" s="172"/>
      <c r="P11" s="173"/>
      <c r="Q11" s="294">
        <f t="shared" si="4"/>
        <v>0</v>
      </c>
    </row>
    <row r="12" spans="1:17" s="171" customFormat="1" ht="15">
      <c r="A12" s="170" t="s">
        <v>3</v>
      </c>
      <c r="B12" s="171" t="s">
        <v>129</v>
      </c>
      <c r="C12" s="174"/>
      <c r="D12" s="173">
        <f>-'G. Variables'!D70</f>
        <v>0</v>
      </c>
      <c r="E12" s="289">
        <f>IF($D$4&lt;&gt;0,D12/$D$4,0)</f>
        <v>0</v>
      </c>
      <c r="F12" s="174"/>
      <c r="G12" s="173">
        <f>-'G. Variables'!E70</f>
        <v>0</v>
      </c>
      <c r="H12" s="289">
        <f>IF($G$4&lt;&gt;0,G12/$G$4,0)</f>
        <v>0</v>
      </c>
      <c r="I12" s="174"/>
      <c r="J12" s="173">
        <f>-'G. Variables'!F70</f>
        <v>0</v>
      </c>
      <c r="K12" s="289">
        <f>IF($J$4&lt;&gt;0,J12/$J$4,0)</f>
        <v>0</v>
      </c>
      <c r="L12" s="174"/>
      <c r="M12" s="173">
        <f>-'G. Variables'!G70</f>
        <v>0</v>
      </c>
      <c r="N12" s="289">
        <f>IF($M$4&lt;&gt;0,M12/$M$4,0)</f>
        <v>0</v>
      </c>
      <c r="O12" s="174"/>
      <c r="P12" s="173">
        <f>-'G. Variables'!H70</f>
        <v>0</v>
      </c>
      <c r="Q12" s="294">
        <f>IF($P$4&lt;&gt;0,P12/$P$4,0)</f>
        <v>0</v>
      </c>
    </row>
    <row r="13" spans="1:17" s="171" customFormat="1" ht="15">
      <c r="A13" s="170" t="s">
        <v>3</v>
      </c>
      <c r="B13" s="171" t="s">
        <v>130</v>
      </c>
      <c r="C13" s="174"/>
      <c r="D13" s="173">
        <f>-C6</f>
        <v>0</v>
      </c>
      <c r="E13" s="290">
        <f t="shared" ref="E13:E28" si="5">IF($D$4&lt;&gt;0,D13/$D$4,0)</f>
        <v>0</v>
      </c>
      <c r="F13" s="174"/>
      <c r="G13" s="173">
        <f>-F6</f>
        <v>0</v>
      </c>
      <c r="H13" s="290">
        <f t="shared" ref="H13:H25" si="6">IF($G$4&lt;&gt;0,G13/$G$4,0)</f>
        <v>0</v>
      </c>
      <c r="I13" s="174"/>
      <c r="J13" s="173">
        <f>-I6</f>
        <v>0</v>
      </c>
      <c r="K13" s="290">
        <f t="shared" ref="K13:K28" si="7">IF($J$4&lt;&gt;0,J13/$J$4,0)</f>
        <v>0</v>
      </c>
      <c r="L13" s="174"/>
      <c r="M13" s="173">
        <f>-L6</f>
        <v>0</v>
      </c>
      <c r="N13" s="290">
        <f t="shared" ref="N13:N28" si="8">IF($M$4&lt;&gt;0,M13/$M$4,0)</f>
        <v>0</v>
      </c>
      <c r="O13" s="174"/>
      <c r="P13" s="173">
        <f>-O6</f>
        <v>0</v>
      </c>
      <c r="Q13" s="295">
        <f t="shared" ref="Q13:Q28" si="9">IF($P$4&lt;&gt;0,P13/$P$4,0)</f>
        <v>0</v>
      </c>
    </row>
    <row r="14" spans="1:17" s="179" customFormat="1" ht="24" customHeight="1">
      <c r="A14" s="175" t="s">
        <v>43</v>
      </c>
      <c r="B14" s="176" t="s">
        <v>123</v>
      </c>
      <c r="C14" s="177"/>
      <c r="D14" s="178">
        <f>SUM(D4:D13)</f>
        <v>0</v>
      </c>
      <c r="E14" s="291">
        <f t="shared" si="5"/>
        <v>0</v>
      </c>
      <c r="F14" s="177"/>
      <c r="G14" s="178">
        <f>SUM(G4:G13)</f>
        <v>0</v>
      </c>
      <c r="H14" s="291">
        <f t="shared" si="6"/>
        <v>0</v>
      </c>
      <c r="I14" s="177"/>
      <c r="J14" s="178">
        <f>SUM(J4:J13)</f>
        <v>0</v>
      </c>
      <c r="K14" s="291">
        <f t="shared" si="7"/>
        <v>0</v>
      </c>
      <c r="L14" s="177"/>
      <c r="M14" s="178">
        <f>SUM(M4:M13)</f>
        <v>0</v>
      </c>
      <c r="N14" s="291">
        <f t="shared" si="8"/>
        <v>0</v>
      </c>
      <c r="O14" s="177"/>
      <c r="P14" s="178">
        <f>SUM(P4:P13)</f>
        <v>0</v>
      </c>
      <c r="Q14" s="296">
        <f t="shared" si="9"/>
        <v>0</v>
      </c>
    </row>
    <row r="15" spans="1:17" s="171" customFormat="1" ht="15">
      <c r="A15" s="170" t="s">
        <v>293</v>
      </c>
      <c r="B15" s="171" t="s">
        <v>294</v>
      </c>
      <c r="C15" s="174"/>
      <c r="D15" s="173">
        <f>-'G. Fijos'!B5</f>
        <v>0</v>
      </c>
      <c r="E15" s="290">
        <f t="shared" si="5"/>
        <v>0</v>
      </c>
      <c r="F15" s="174"/>
      <c r="G15" s="173">
        <f>-'G. Fijos'!D5</f>
        <v>0</v>
      </c>
      <c r="H15" s="290">
        <f t="shared" si="6"/>
        <v>0</v>
      </c>
      <c r="I15" s="174"/>
      <c r="J15" s="173">
        <f>-'G. Fijos'!F5</f>
        <v>0</v>
      </c>
      <c r="K15" s="290">
        <f t="shared" si="7"/>
        <v>0</v>
      </c>
      <c r="L15" s="174"/>
      <c r="M15" s="173">
        <f>-'G. Fijos'!H5</f>
        <v>0</v>
      </c>
      <c r="N15" s="290">
        <f t="shared" si="8"/>
        <v>0</v>
      </c>
      <c r="O15" s="174"/>
      <c r="P15" s="173">
        <f>-'G. Fijos'!J5</f>
        <v>0</v>
      </c>
      <c r="Q15" s="295">
        <f t="shared" si="9"/>
        <v>0</v>
      </c>
    </row>
    <row r="16" spans="1:17" s="179" customFormat="1" ht="24" customHeight="1">
      <c r="A16" s="175" t="s">
        <v>44</v>
      </c>
      <c r="B16" s="176" t="s">
        <v>295</v>
      </c>
      <c r="C16" s="177"/>
      <c r="D16" s="178">
        <f>SUM(D14:D15)</f>
        <v>0</v>
      </c>
      <c r="E16" s="291">
        <f t="shared" si="5"/>
        <v>0</v>
      </c>
      <c r="F16" s="177"/>
      <c r="G16" s="178">
        <f>SUM(G14:G15)</f>
        <v>0</v>
      </c>
      <c r="H16" s="291">
        <f t="shared" si="6"/>
        <v>0</v>
      </c>
      <c r="I16" s="177"/>
      <c r="J16" s="178">
        <f>SUM(J14:J15)</f>
        <v>0</v>
      </c>
      <c r="K16" s="291">
        <f t="shared" si="7"/>
        <v>0</v>
      </c>
      <c r="L16" s="177"/>
      <c r="M16" s="178">
        <f>SUM(M14:M15)</f>
        <v>0</v>
      </c>
      <c r="N16" s="291">
        <f t="shared" si="8"/>
        <v>0</v>
      </c>
      <c r="O16" s="177"/>
      <c r="P16" s="178">
        <f>SUM(P14:P15)</f>
        <v>0</v>
      </c>
      <c r="Q16" s="296">
        <f t="shared" si="9"/>
        <v>0</v>
      </c>
    </row>
    <row r="17" spans="1:17" s="171" customFormat="1" ht="15">
      <c r="A17" s="180" t="s">
        <v>293</v>
      </c>
      <c r="B17" s="181" t="s">
        <v>117</v>
      </c>
      <c r="C17" s="182"/>
      <c r="D17" s="183">
        <f>-'G. Fijos'!B17</f>
        <v>0</v>
      </c>
      <c r="E17" s="290">
        <f t="shared" si="5"/>
        <v>0</v>
      </c>
      <c r="F17" s="182"/>
      <c r="G17" s="183">
        <f>-'G. Fijos'!D17</f>
        <v>0</v>
      </c>
      <c r="H17" s="290">
        <f t="shared" si="6"/>
        <v>0</v>
      </c>
      <c r="I17" s="182"/>
      <c r="J17" s="183">
        <f>-'G. Fijos'!F17</f>
        <v>0</v>
      </c>
      <c r="K17" s="290">
        <f t="shared" si="7"/>
        <v>0</v>
      </c>
      <c r="L17" s="182"/>
      <c r="M17" s="183">
        <f>-'G. Fijos'!H17</f>
        <v>0</v>
      </c>
      <c r="N17" s="290">
        <f t="shared" si="8"/>
        <v>0</v>
      </c>
      <c r="O17" s="182"/>
      <c r="P17" s="183">
        <f>-'G. Fijos'!J17</f>
        <v>0</v>
      </c>
      <c r="Q17" s="295">
        <f t="shared" si="9"/>
        <v>0</v>
      </c>
    </row>
    <row r="18" spans="1:17" s="179" customFormat="1" ht="24" customHeight="1">
      <c r="A18" s="184" t="s">
        <v>44</v>
      </c>
      <c r="B18" s="179" t="s">
        <v>387</v>
      </c>
      <c r="C18" s="185"/>
      <c r="D18" s="186">
        <f>SUM(D16:D17)</f>
        <v>0</v>
      </c>
      <c r="E18" s="291">
        <f t="shared" si="5"/>
        <v>0</v>
      </c>
      <c r="F18" s="185"/>
      <c r="G18" s="186">
        <f>SUM(G16:G17)</f>
        <v>0</v>
      </c>
      <c r="H18" s="291">
        <f t="shared" si="6"/>
        <v>0</v>
      </c>
      <c r="I18" s="185"/>
      <c r="J18" s="186">
        <f>SUM(J16:J17)</f>
        <v>0</v>
      </c>
      <c r="K18" s="291">
        <f t="shared" si="7"/>
        <v>0</v>
      </c>
      <c r="L18" s="185"/>
      <c r="M18" s="186">
        <f>SUM(M16:M17)</f>
        <v>0</v>
      </c>
      <c r="N18" s="291">
        <f t="shared" si="8"/>
        <v>0</v>
      </c>
      <c r="O18" s="185"/>
      <c r="P18" s="186">
        <f>SUM(P16:P17)</f>
        <v>0</v>
      </c>
      <c r="Q18" s="296">
        <f t="shared" si="9"/>
        <v>0</v>
      </c>
    </row>
    <row r="19" spans="1:17" s="171" customFormat="1" ht="15">
      <c r="A19" s="170" t="s">
        <v>293</v>
      </c>
      <c r="B19" s="171" t="s">
        <v>296</v>
      </c>
      <c r="C19" s="174"/>
      <c r="D19" s="173">
        <f>-'G. Fijos'!B18</f>
        <v>0</v>
      </c>
      <c r="E19" s="290">
        <f t="shared" si="5"/>
        <v>0</v>
      </c>
      <c r="F19" s="174"/>
      <c r="G19" s="173">
        <f>-'G. Fijos'!D18</f>
        <v>0</v>
      </c>
      <c r="H19" s="290">
        <f t="shared" si="6"/>
        <v>0</v>
      </c>
      <c r="I19" s="174"/>
      <c r="J19" s="173">
        <f>-'G. Fijos'!F18</f>
        <v>0</v>
      </c>
      <c r="K19" s="290">
        <f t="shared" si="7"/>
        <v>0</v>
      </c>
      <c r="L19" s="174"/>
      <c r="M19" s="173">
        <f>-'G. Fijos'!H18</f>
        <v>0</v>
      </c>
      <c r="N19" s="290">
        <f t="shared" si="8"/>
        <v>0</v>
      </c>
      <c r="O19" s="174"/>
      <c r="P19" s="173">
        <f>-'G. Fijos'!J18</f>
        <v>0</v>
      </c>
      <c r="Q19" s="295">
        <f t="shared" si="9"/>
        <v>0</v>
      </c>
    </row>
    <row r="20" spans="1:17" s="179" customFormat="1" ht="24" customHeight="1">
      <c r="A20" s="175" t="s">
        <v>44</v>
      </c>
      <c r="B20" s="200" t="s">
        <v>386</v>
      </c>
      <c r="C20" s="177"/>
      <c r="D20" s="178">
        <f>SUM(D18:D19)</f>
        <v>0</v>
      </c>
      <c r="E20" s="291">
        <f t="shared" si="5"/>
        <v>0</v>
      </c>
      <c r="F20" s="177"/>
      <c r="G20" s="178">
        <f>SUM(G18:G19)</f>
        <v>0</v>
      </c>
      <c r="H20" s="291">
        <f t="shared" si="6"/>
        <v>0</v>
      </c>
      <c r="I20" s="177"/>
      <c r="J20" s="178">
        <f>SUM(J18:J19)</f>
        <v>0</v>
      </c>
      <c r="K20" s="291">
        <f t="shared" si="7"/>
        <v>0</v>
      </c>
      <c r="L20" s="177"/>
      <c r="M20" s="178">
        <f>SUM(M18:M19)</f>
        <v>0</v>
      </c>
      <c r="N20" s="291">
        <f t="shared" si="8"/>
        <v>0</v>
      </c>
      <c r="O20" s="177"/>
      <c r="P20" s="178">
        <f>SUM(P18:P19)</f>
        <v>0</v>
      </c>
      <c r="Q20" s="296">
        <f t="shared" si="9"/>
        <v>0</v>
      </c>
    </row>
    <row r="21" spans="1:17" s="171" customFormat="1" ht="15">
      <c r="A21" s="180" t="s">
        <v>2</v>
      </c>
      <c r="B21" s="181" t="s">
        <v>120</v>
      </c>
      <c r="C21" s="182"/>
      <c r="D21" s="183">
        <f>-'G. Fijos'!B21</f>
        <v>0</v>
      </c>
      <c r="E21" s="290">
        <f t="shared" si="5"/>
        <v>0</v>
      </c>
      <c r="F21" s="182"/>
      <c r="G21" s="183">
        <f>-'G. Fijos'!D21</f>
        <v>0</v>
      </c>
      <c r="H21" s="290">
        <f t="shared" si="6"/>
        <v>0</v>
      </c>
      <c r="I21" s="182"/>
      <c r="J21" s="183">
        <f>-'G. Fijos'!F21</f>
        <v>0</v>
      </c>
      <c r="K21" s="290">
        <f t="shared" si="7"/>
        <v>0</v>
      </c>
      <c r="L21" s="182"/>
      <c r="M21" s="183">
        <f>-'G. Fijos'!H21</f>
        <v>0</v>
      </c>
      <c r="N21" s="290">
        <f t="shared" si="8"/>
        <v>0</v>
      </c>
      <c r="O21" s="182"/>
      <c r="P21" s="183">
        <f>-'G. Fijos'!J21</f>
        <v>0</v>
      </c>
      <c r="Q21" s="295">
        <f t="shared" si="9"/>
        <v>0</v>
      </c>
    </row>
    <row r="22" spans="1:17" s="179" customFormat="1" ht="24" customHeight="1">
      <c r="A22" s="175" t="s">
        <v>44</v>
      </c>
      <c r="B22" s="176" t="s">
        <v>385</v>
      </c>
      <c r="C22" s="177"/>
      <c r="D22" s="178">
        <f>SUM(D20:D21)</f>
        <v>0</v>
      </c>
      <c r="E22" s="291">
        <f t="shared" si="5"/>
        <v>0</v>
      </c>
      <c r="F22" s="177"/>
      <c r="G22" s="178">
        <f>SUM(G20:G21)</f>
        <v>0</v>
      </c>
      <c r="H22" s="291">
        <f t="shared" si="6"/>
        <v>0</v>
      </c>
      <c r="I22" s="177"/>
      <c r="J22" s="178">
        <f>SUM(J20:J21)</f>
        <v>0</v>
      </c>
      <c r="K22" s="291">
        <f t="shared" si="7"/>
        <v>0</v>
      </c>
      <c r="L22" s="177"/>
      <c r="M22" s="178">
        <f>SUM(M20:M21)</f>
        <v>0</v>
      </c>
      <c r="N22" s="291">
        <f t="shared" si="8"/>
        <v>0</v>
      </c>
      <c r="O22" s="177"/>
      <c r="P22" s="178">
        <f>SUM(P20:P21)</f>
        <v>0</v>
      </c>
      <c r="Q22" s="296">
        <f t="shared" si="9"/>
        <v>0</v>
      </c>
    </row>
    <row r="23" spans="1:17" s="171" customFormat="1" ht="15">
      <c r="A23" s="180" t="s">
        <v>2</v>
      </c>
      <c r="B23" s="181" t="s">
        <v>236</v>
      </c>
      <c r="C23" s="359">
        <f>Inicio!$D$30</f>
        <v>0.25</v>
      </c>
      <c r="D23" s="183">
        <f>IF(D22&gt;0,-D22*C23,0)</f>
        <v>0</v>
      </c>
      <c r="E23" s="290">
        <f t="shared" si="5"/>
        <v>0</v>
      </c>
      <c r="F23" s="359">
        <f>C23</f>
        <v>0.25</v>
      </c>
      <c r="G23" s="183">
        <f>IF(G22&gt;0,-G22*F23,0)</f>
        <v>0</v>
      </c>
      <c r="H23" s="290">
        <f t="shared" si="6"/>
        <v>0</v>
      </c>
      <c r="I23" s="359">
        <f>F23</f>
        <v>0.25</v>
      </c>
      <c r="J23" s="183">
        <f>IF(J22&gt;0,-J22*I23,0)</f>
        <v>0</v>
      </c>
      <c r="K23" s="290">
        <f t="shared" si="7"/>
        <v>0</v>
      </c>
      <c r="L23" s="359">
        <f>I23</f>
        <v>0.25</v>
      </c>
      <c r="M23" s="183">
        <f>IF(M22&gt;0,-M22*L23,0)</f>
        <v>0</v>
      </c>
      <c r="N23" s="290">
        <f t="shared" si="8"/>
        <v>0</v>
      </c>
      <c r="O23" s="359">
        <f>L23</f>
        <v>0.25</v>
      </c>
      <c r="P23" s="183">
        <f>IF(P22&gt;0,-P22*O23,0)</f>
        <v>0</v>
      </c>
      <c r="Q23" s="295">
        <f t="shared" si="9"/>
        <v>0</v>
      </c>
    </row>
    <row r="24" spans="1:17" s="179" customFormat="1" ht="24" customHeight="1">
      <c r="A24" s="175" t="s">
        <v>44</v>
      </c>
      <c r="B24" s="176" t="s">
        <v>46</v>
      </c>
      <c r="C24" s="177"/>
      <c r="D24" s="178">
        <f>SUM(D22:D23)</f>
        <v>0</v>
      </c>
      <c r="E24" s="291">
        <f t="shared" si="5"/>
        <v>0</v>
      </c>
      <c r="F24" s="177"/>
      <c r="G24" s="178">
        <f>SUM(G22:G23)</f>
        <v>0</v>
      </c>
      <c r="H24" s="291">
        <f t="shared" si="6"/>
        <v>0</v>
      </c>
      <c r="I24" s="177"/>
      <c r="J24" s="178">
        <f>SUM(J22:J23)</f>
        <v>0</v>
      </c>
      <c r="K24" s="291">
        <f t="shared" si="7"/>
        <v>0</v>
      </c>
      <c r="L24" s="177"/>
      <c r="M24" s="178">
        <f>SUM(M22:M23)</f>
        <v>0</v>
      </c>
      <c r="N24" s="291">
        <f t="shared" si="8"/>
        <v>0</v>
      </c>
      <c r="O24" s="177"/>
      <c r="P24" s="178">
        <f>SUM(P22:P23)</f>
        <v>0</v>
      </c>
      <c r="Q24" s="296">
        <f t="shared" si="9"/>
        <v>0</v>
      </c>
    </row>
    <row r="25" spans="1:17" s="171" customFormat="1" ht="15">
      <c r="A25" s="180" t="s">
        <v>2</v>
      </c>
      <c r="B25" s="181" t="s">
        <v>237</v>
      </c>
      <c r="C25" s="359">
        <f>Inicio!$D$33</f>
        <v>0</v>
      </c>
      <c r="D25" s="183">
        <f>IF(D24&gt;0,-D24*C25,0)</f>
        <v>0</v>
      </c>
      <c r="E25" s="290">
        <f t="shared" si="5"/>
        <v>0</v>
      </c>
      <c r="F25" s="359">
        <f>C25</f>
        <v>0</v>
      </c>
      <c r="G25" s="183">
        <f>IF(G24&gt;0,-G24*F25,0)</f>
        <v>0</v>
      </c>
      <c r="H25" s="290">
        <f t="shared" si="6"/>
        <v>0</v>
      </c>
      <c r="I25" s="359">
        <f>F25</f>
        <v>0</v>
      </c>
      <c r="J25" s="183">
        <f>IF(J24&gt;0,-J24*I25,0)</f>
        <v>0</v>
      </c>
      <c r="K25" s="290">
        <f t="shared" si="7"/>
        <v>0</v>
      </c>
      <c r="L25" s="359">
        <f>I25</f>
        <v>0</v>
      </c>
      <c r="M25" s="183">
        <f>IF(M24&gt;0,-M24*L25,0)</f>
        <v>0</v>
      </c>
      <c r="N25" s="290">
        <f t="shared" si="8"/>
        <v>0</v>
      </c>
      <c r="O25" s="359">
        <f>L25</f>
        <v>0</v>
      </c>
      <c r="P25" s="183">
        <f>IF(P24&gt;0,-P24*O25,0)</f>
        <v>0</v>
      </c>
      <c r="Q25" s="295">
        <f t="shared" si="9"/>
        <v>0</v>
      </c>
    </row>
    <row r="26" spans="1:17" s="71" customFormat="1" ht="33" customHeight="1" thickBot="1">
      <c r="A26" s="187" t="s">
        <v>44</v>
      </c>
      <c r="B26" s="188" t="s">
        <v>47</v>
      </c>
      <c r="C26" s="189"/>
      <c r="D26" s="735">
        <f>IF(D24&gt;0,SUM(D24:D25),D24)</f>
        <v>0</v>
      </c>
      <c r="E26" s="292">
        <f t="shared" si="5"/>
        <v>0</v>
      </c>
      <c r="F26" s="189"/>
      <c r="G26" s="735">
        <f>IF(G24&gt;0,SUM(G24:G25),G24)</f>
        <v>0</v>
      </c>
      <c r="H26" s="292">
        <f>IF($G$4&lt;&gt;0,G26/$G$4,0)</f>
        <v>0</v>
      </c>
      <c r="I26" s="189"/>
      <c r="J26" s="735">
        <f>IF(J24&gt;0,SUM(J24:J25),J24)</f>
        <v>0</v>
      </c>
      <c r="K26" s="292">
        <f t="shared" si="7"/>
        <v>0</v>
      </c>
      <c r="L26" s="189"/>
      <c r="M26" s="735">
        <f>IF(M24&gt;0,SUM(M24:M25),M24)</f>
        <v>0</v>
      </c>
      <c r="N26" s="292">
        <f t="shared" si="8"/>
        <v>0</v>
      </c>
      <c r="O26" s="189"/>
      <c r="P26" s="735">
        <f>IF(P24&gt;0,SUM(P24:P25),P24)</f>
        <v>0</v>
      </c>
      <c r="Q26" s="297">
        <f t="shared" si="9"/>
        <v>0</v>
      </c>
    </row>
    <row r="27" spans="1:17" s="71" customFormat="1" ht="9.75" customHeight="1" thickBot="1">
      <c r="A27" s="515"/>
      <c r="B27" s="516"/>
      <c r="C27" s="517"/>
      <c r="D27" s="517"/>
      <c r="E27" s="532"/>
      <c r="F27" s="517"/>
      <c r="G27" s="517"/>
      <c r="H27" s="289"/>
      <c r="I27" s="517"/>
      <c r="J27" s="517"/>
      <c r="K27" s="289"/>
      <c r="L27" s="517"/>
      <c r="M27" s="517"/>
      <c r="N27" s="289"/>
      <c r="O27" s="517"/>
      <c r="P27" s="517"/>
      <c r="Q27" s="534"/>
    </row>
    <row r="28" spans="1:17" s="73" customFormat="1" ht="33" customHeight="1" thickBot="1">
      <c r="A28" s="190" t="s">
        <v>238</v>
      </c>
      <c r="B28" s="191"/>
      <c r="C28" s="201"/>
      <c r="D28" s="736">
        <f>D26-C10+Inversiones!K26</f>
        <v>0</v>
      </c>
      <c r="E28" s="533">
        <f t="shared" si="5"/>
        <v>0</v>
      </c>
      <c r="F28" s="201"/>
      <c r="G28" s="736">
        <f>G26-F10+Inversiones!N26</f>
        <v>0</v>
      </c>
      <c r="H28" s="533">
        <f>IF($G$4&lt;&gt;0,G28/$G$4,0)</f>
        <v>0</v>
      </c>
      <c r="I28" s="201"/>
      <c r="J28" s="736">
        <f>J26-I10+Inversiones!Q26</f>
        <v>0</v>
      </c>
      <c r="K28" s="533">
        <f t="shared" si="7"/>
        <v>0</v>
      </c>
      <c r="L28" s="201"/>
      <c r="M28" s="736">
        <f>M26-L10+Inversiones!T26</f>
        <v>0</v>
      </c>
      <c r="N28" s="533">
        <f t="shared" si="8"/>
        <v>0</v>
      </c>
      <c r="O28" s="201"/>
      <c r="P28" s="736">
        <f>P26-O10+Inversiones!W26</f>
        <v>0</v>
      </c>
      <c r="Q28" s="535">
        <f t="shared" si="9"/>
        <v>0</v>
      </c>
    </row>
    <row r="29" spans="1:17">
      <c r="A29" s="73"/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</row>
    <row r="30" spans="1:17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</row>
    <row r="31" spans="1:17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</row>
    <row r="32" spans="1:17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</row>
    <row r="33" spans="1:17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73"/>
      <c r="O33" s="73"/>
      <c r="P33" s="73"/>
      <c r="Q33" s="73"/>
    </row>
    <row r="34" spans="1:17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</row>
    <row r="35" spans="1:17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</row>
    <row r="36" spans="1:17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</row>
  </sheetData>
  <sheetProtection password="A6E9" sheet="1" formatColumns="0"/>
  <mergeCells count="6">
    <mergeCell ref="A2:Q2"/>
    <mergeCell ref="C3:E3"/>
    <mergeCell ref="F3:H3"/>
    <mergeCell ref="I3:K3"/>
    <mergeCell ref="L3:N3"/>
    <mergeCell ref="O3:Q3"/>
  </mergeCells>
  <phoneticPr fontId="0" type="noConversion"/>
  <printOptions horizontalCentered="1" gridLinesSet="0"/>
  <pageMargins left="0.39370078740157483" right="0.39370078740157483" top="0.98425196850393704" bottom="0.98425196850393704" header="0.51181102362204722" footer="0.51181102362204722"/>
  <pageSetup paperSize="9" scale="68" orientation="landscape" horizontalDpi="240" verticalDpi="4294967292" r:id="rId1"/>
  <headerFooter alignWithMargins="0">
    <oddHeader>&amp;C&amp;"Trebuchet MS,Normal"&amp;14&amp;U&amp;A</oddHeader>
    <oddFooter>Página 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3489" r:id="rId4" name="Button 1">
              <controlPr defaultSize="0" print="0" autoFill="0" autoPict="0" macro="[0]!Inicio">
                <anchor moveWithCells="1" sizeWithCells="1">
                  <from>
                    <xdr:col>1</xdr:col>
                    <xdr:colOff>409575</xdr:colOff>
                    <xdr:row>0</xdr:row>
                    <xdr:rowOff>47625</xdr:rowOff>
                  </from>
                  <to>
                    <xdr:col>1</xdr:col>
                    <xdr:colOff>1600200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20</vt:i4>
      </vt:variant>
      <vt:variant>
        <vt:lpstr>Rangos con nombre</vt:lpstr>
      </vt:variant>
      <vt:variant>
        <vt:i4>23</vt:i4>
      </vt:variant>
    </vt:vector>
  </HeadingPairs>
  <TitlesOfParts>
    <vt:vector size="43" baseType="lpstr">
      <vt:lpstr>Inicio</vt:lpstr>
      <vt:lpstr>Balance inicial</vt:lpstr>
      <vt:lpstr>Inversiones</vt:lpstr>
      <vt:lpstr>Financiación a lp</vt:lpstr>
      <vt:lpstr>Ventas</vt:lpstr>
      <vt:lpstr>G. Variables</vt:lpstr>
      <vt:lpstr>G. Personal</vt:lpstr>
      <vt:lpstr>G. Fijos</vt:lpstr>
      <vt:lpstr>Resultados</vt:lpstr>
      <vt:lpstr>Circulantes</vt:lpstr>
      <vt:lpstr>Balances</vt:lpstr>
      <vt:lpstr>Presupuesto de capital</vt:lpstr>
      <vt:lpstr>Hoja de trabajo</vt:lpstr>
      <vt:lpstr>Tesorería</vt:lpstr>
      <vt:lpstr>Tesorería trimestral</vt:lpstr>
      <vt:lpstr>E.F.E.</vt:lpstr>
      <vt:lpstr>Ratios</vt:lpstr>
      <vt:lpstr>Punto de equilibrio</vt:lpstr>
      <vt:lpstr>INFORME</vt:lpstr>
      <vt:lpstr>INFORME 2</vt:lpstr>
      <vt:lpstr>'Balance inicial'!Área_de_impresión</vt:lpstr>
      <vt:lpstr>Balances!Área_de_impresión</vt:lpstr>
      <vt:lpstr>Circulantes!Área_de_impresión</vt:lpstr>
      <vt:lpstr>E.F.E.!Área_de_impresión</vt:lpstr>
      <vt:lpstr>'Financiación a lp'!Área_de_impresión</vt:lpstr>
      <vt:lpstr>'G. Fijos'!Área_de_impresión</vt:lpstr>
      <vt:lpstr>'G. Personal'!Área_de_impresión</vt:lpstr>
      <vt:lpstr>'G. Variables'!Área_de_impresión</vt:lpstr>
      <vt:lpstr>'Hoja de trabajo'!Área_de_impresión</vt:lpstr>
      <vt:lpstr>Inversiones!Área_de_impresión</vt:lpstr>
      <vt:lpstr>'Presupuesto de capital'!Área_de_impresión</vt:lpstr>
      <vt:lpstr>'Punto de equilibrio'!Área_de_impresión</vt:lpstr>
      <vt:lpstr>Ratios!Área_de_impresión</vt:lpstr>
      <vt:lpstr>Resultados!Área_de_impresión</vt:lpstr>
      <vt:lpstr>Tesorería!Área_de_impresión</vt:lpstr>
      <vt:lpstr>'Tesorería trimestral'!Área_de_impresión</vt:lpstr>
      <vt:lpstr>Ventas!Área_de_impresión</vt:lpstr>
      <vt:lpstr>'G. Variables'!Títulos_a_imprimir</vt:lpstr>
      <vt:lpstr>Inversiones!Títulos_a_imprimir</vt:lpstr>
      <vt:lpstr>Ratios!Títulos_a_imprimir</vt:lpstr>
      <vt:lpstr>Tesorería!Títulos_a_imprimir</vt:lpstr>
      <vt:lpstr>'Tesorería trimestral'!Títulos_a_imprimir</vt:lpstr>
      <vt:lpstr>Ventas!Títulos_a_imprimir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ViableDos</dc:title>
  <dc:subject>Versión para empresas de nueva creación</dc:subject>
  <dc:creator>Fernando Martínez Valdueza</dc:creator>
  <dc:description>Modelo de planificación financiera: cinco años, cinco productos/servicios/familias</dc:description>
  <cp:lastModifiedBy>José Ángel</cp:lastModifiedBy>
  <cp:revision>1</cp:revision>
  <cp:lastPrinted>2013-09-30T11:11:30Z</cp:lastPrinted>
  <dcterms:created xsi:type="dcterms:W3CDTF">1997-04-18T11:20:27Z</dcterms:created>
  <dcterms:modified xsi:type="dcterms:W3CDTF">2018-06-01T08:41:50Z</dcterms:modified>
</cp:coreProperties>
</file>